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ปีงบประมาณ 65\พัฒนาผู้ใต้บังคับบัญชา 2 ปี 65\"/>
    </mc:Choice>
  </mc:AlternateContent>
  <xr:revisionPtr revIDLastSave="0" documentId="13_ncr:1_{22E928A4-C49F-482A-A295-CDA25F3C887E}" xr6:coauthVersionLast="40" xr6:coauthVersionMax="40" xr10:uidLastSave="{00000000-0000-0000-0000-000000000000}"/>
  <bookViews>
    <workbookView xWindow="-120" yWindow="-120" windowWidth="21840" windowHeight="131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เก็บข้อมูลHRD!$A$6:$N$108</definedName>
    <definedName name="_xlnm._FilterDatabase" localSheetId="2" hidden="1">ตรวจสอบชื่อผู้ยังไม่ได้รับพัฒนา!$A$4:$D$4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<sst xmlns="http://schemas.openxmlformats.org/spreadsheetml/2006/main" count="1958" uniqueCount="525">
  <si>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</si>
  <si>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</si>
  <si>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</si>
  <si>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</si>
  <si>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</si>
  <si>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</si>
  <si>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</si>
  <si>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</si>
  <si>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</si>
  <si>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</si>
  <si>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</si>
  <si>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</si>
  <si>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</si>
  <si>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</si>
  <si>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</si>
  <si>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</si>
  <si>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</si>
  <si>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</si>
  <si>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</si>
  <si>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</si>
  <si>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</si>
  <si>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</si>
  <si>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</si>
  <si>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</si>
  <si>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</si>
  <si>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</si>
  <si>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</si>
  <si>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</si>
  <si>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</si>
  <si>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</si>
  <si>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</si>
  <si>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</si>
  <si>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</si>
  <si>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</si>
  <si>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</si>
  <si>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</si>
  <si>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</si>
  <si>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</si>
  <si>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</si>
  <si>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</si>
  <si>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</si>
  <si>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</si>
  <si>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</si>
  <si>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</si>
  <si>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</si>
  <si>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</si>
  <si>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</si>
  <si>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</si>
  <si>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</si>
  <si>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</si>
  <si>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</si>
  <si>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</si>
  <si>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</si>
  <si>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</si>
  <si>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</si>
  <si>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</si>
  <si>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</si>
  <si>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</si>
  <si>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</si>
  <si>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</si>
  <si>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</si>
  <si>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</si>
  <si>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</si>
  <si>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</si>
  <si>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</si>
  <si>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</si>
  <si>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</si>
  <si>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</si>
  <si>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</si>
  <si>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</si>
  <si>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</si>
  <si>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</si>
  <si>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</si>
  <si>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</si>
  <si>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</si>
  <si>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</si>
  <si>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</si>
  <si>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</si>
  <si>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</si>
  <si>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สถาบันสุขภาพสัตว์แห่งชาติ</t>
  </si>
  <si>
    <t>น.ส.ปิยะวรรณ  เกิดพันธ์</t>
  </si>
  <si>
    <t>นางพัชรี  ทองคำคูณ</t>
  </si>
  <si>
    <t>ผอ.สถาบันสุขภาพสัตว์แห่งชาติ</t>
  </si>
  <si>
    <t>นางสนทนา มิมะพันธุ์</t>
  </si>
  <si>
    <t>น.สพ.เชี่ยวชาญ</t>
  </si>
  <si>
    <t>นางดวงใจ สุวรรณ์เจริญ</t>
  </si>
  <si>
    <t>นางมนทกานติ์ จิระธันห์</t>
  </si>
  <si>
    <t>นางสาวนิตญา จันทร์เสถียร</t>
  </si>
  <si>
    <t>นักจัดการงานทั่วไปชำนาญการ</t>
  </si>
  <si>
    <t>นางสาวเบญจมาศ ทรัพยากร</t>
  </si>
  <si>
    <t>เจ้าพนักงานธุรการชำนาญงาน</t>
  </si>
  <si>
    <t>นางสาวมารียา ปาทาน</t>
  </si>
  <si>
    <t>เจ้าพนักงานธุรการปฏิบัติงาน</t>
  </si>
  <si>
    <t>นายประสพ ชูแก้ว</t>
  </si>
  <si>
    <t>นายช่างเทคนิคชำนาญงาน</t>
  </si>
  <si>
    <t>นายเกรียงศักดิ์ ศรีแก้วเขียว</t>
  </si>
  <si>
    <t>นายคมกฤษ โสมนัส</t>
  </si>
  <si>
    <t>นางสาวพีรดา  ศิริวัชราวงศ์</t>
  </si>
  <si>
    <t>นายสัตวแพทย์ชำนาญการ</t>
  </si>
  <si>
    <t>นางรัชนี ศิลปสิทธิ์</t>
  </si>
  <si>
    <t>นักวิทยาศาสตร์การแพทย์ชำนาญการพิเศษ</t>
  </si>
  <si>
    <t>นางสาวปิยะวรรณ เกิดพันธ์</t>
  </si>
  <si>
    <t>นายเจษฎา รัตโณภาส</t>
  </si>
  <si>
    <t>นายสัตวแพทย์ชำนาญการพิเศษ</t>
  </si>
  <si>
    <t>นายวรา วรงค์</t>
  </si>
  <si>
    <t>นางสาวภูริดา ศรีพิพัฒนกุล</t>
  </si>
  <si>
    <t>นางสาวนวพร วัลเดลล์</t>
  </si>
  <si>
    <t>นางสาวฐิติกานต์ จิรกิตติสุนทร</t>
  </si>
  <si>
    <t>นักวิทยาศาสตร์การแพทย์ปฏิบัติการ</t>
  </si>
  <si>
    <t>นางสาวสมจิตร รุจิขวัญ</t>
  </si>
  <si>
    <t>เจ้าพนักงานวิทยาศาสตร์การแพทย์ชำนาญงาน</t>
  </si>
  <si>
    <t>นายวัชรชัย ณรงค์ศักดิ์</t>
  </si>
  <si>
    <t>นางสาววริษา เกตุพันธ์</t>
  </si>
  <si>
    <t>นายนพพร โต๊ะมี</t>
  </si>
  <si>
    <t>นางธรรมรัฐ สุจิต</t>
  </si>
  <si>
    <t>นางสาวอภัสรา วรราช</t>
  </si>
  <si>
    <t>นางอิงอร สมวงษ์อินทร์</t>
  </si>
  <si>
    <t>นางอุบลรัตน์ แทนกลาง</t>
  </si>
  <si>
    <t>สัตวแพทย์ชำนาญงาน</t>
  </si>
  <si>
    <t>นายบัณฑิต นวลศรีฉาย</t>
  </si>
  <si>
    <t>นางสาวนันทพร วันดี</t>
  </si>
  <si>
    <t>นายประกิต บุญพรประเสริฐ</t>
  </si>
  <si>
    <t>นางสาวณัฐกานต์ สุวรรณกิจวัฒน์</t>
  </si>
  <si>
    <t>นางสาวใกล้รุ่ง ทนสระน้อย</t>
  </si>
  <si>
    <t>นายฐปณัฐ สงคสุภา</t>
  </si>
  <si>
    <t>นายเจษฎา ทองเหม</t>
  </si>
  <si>
    <t>นายเอกรินทร์ คงขำ</t>
  </si>
  <si>
    <t>นางรัชนีกร วิทูรพงศ์</t>
  </si>
  <si>
    <t>นางสาวละมูล โม้ลี</t>
  </si>
  <si>
    <t>นักวิทยาศาสตร์การแพทย์ชำนาญการ</t>
  </si>
  <si>
    <t>นางสาวกนกวรรณ พ่วงจินดา</t>
  </si>
  <si>
    <t>นางสาวเรขา คณิตพันธ์</t>
  </si>
  <si>
    <t>นางสาวกฤดากร วงษ์ทองสาลี</t>
  </si>
  <si>
    <t>นายอิสระ สิริกนก</t>
  </si>
  <si>
    <t>นายฐาปกรณ์ แช่มช้อย</t>
  </si>
  <si>
    <t>นางนิตยา ศรีแก้วเขียว</t>
  </si>
  <si>
    <t>นางสาวลัขณา รามริน</t>
  </si>
  <si>
    <t>นายกิตติชัย อุ่นจิต</t>
  </si>
  <si>
    <t>นางจันทรา วัฒนะเมธานนท์</t>
  </si>
  <si>
    <t>นางสาวทิพย์กัญญา อมรชัยสุวรรณ</t>
  </si>
  <si>
    <t>นางกิ่งดาว หมอแก้ว</t>
  </si>
  <si>
    <t>นางสุภาวรรณ งามจิตต์เอื้อ</t>
  </si>
  <si>
    <t>นางสาวมัญชรี ทัตติยพงศ์</t>
  </si>
  <si>
    <t>นายกรีสัลย์ พรรคทองสุข</t>
  </si>
  <si>
    <t>นางสาวรุ่งรัตน์ ไสยสมบัติ</t>
  </si>
  <si>
    <t>นายทวีวัฒน์ ดีมะการ</t>
  </si>
  <si>
    <t>นางสาววาทินี  เสาเวียง</t>
  </si>
  <si>
    <t>นายอนุสรณ์ อยู่เย็น</t>
  </si>
  <si>
    <t>นางกัญญ์พิชญา ธีระพันธ์</t>
  </si>
  <si>
    <t>นางสาวพนม ใสยจิตร์</t>
  </si>
  <si>
    <t>นางสาวรัชนี ทิพย์กล่อม</t>
  </si>
  <si>
    <t>นายณัฐกร ราชบุตร</t>
  </si>
  <si>
    <t>นายสุรพงษ์ กองนาค</t>
  </si>
  <si>
    <t>นายพีรวิทย์ บุญปางบรรพ</t>
  </si>
  <si>
    <t>นางสาวชญานี เจนพานิชย์</t>
  </si>
  <si>
    <t>นายศรายุทธ แก้วกาหลง</t>
  </si>
  <si>
    <t>นายสมชัย เจียมพิทยานุวัฒน์</t>
  </si>
  <si>
    <t>นางสาวบุษรา สิทธิวิเชียรวงศ์</t>
  </si>
  <si>
    <t>นางสาวฉัตรสุดา สุระภี</t>
  </si>
  <si>
    <t>นางสาวจุฑามาศ ปิ่นภู่</t>
  </si>
  <si>
    <t>นักจัดการงานทั่วไป</t>
  </si>
  <si>
    <t>นายธนาวัฒน์ พิมพ์เดช</t>
  </si>
  <si>
    <t>นางสาวขจรธัญ จันทร</t>
  </si>
  <si>
    <t>นายกันต์ธีร์  ภูกันหา</t>
  </si>
  <si>
    <t>นักวิชาการการเงินและบัญชี</t>
  </si>
  <si>
    <t>นางสาวอรวรรณ ตันเจริญ</t>
  </si>
  <si>
    <t>นักวิชาการพัสดุ</t>
  </si>
  <si>
    <t>นางกมลวรรณ จันทร์กระจ่างแจ้ง</t>
  </si>
  <si>
    <t>เจ้าพนักงานธุรการ</t>
  </si>
  <si>
    <t>นางสาวสุวรรณษา ปานสมัย</t>
  </si>
  <si>
    <t>นางสาวปภาดา ประภารัตน์</t>
  </si>
  <si>
    <t>นางสาวโสภา ชัยวงค์</t>
  </si>
  <si>
    <t>พนักงานห้องปฏิบัติการ</t>
  </si>
  <si>
    <t>นางสาวอารีรัตน์ ลุนดี</t>
  </si>
  <si>
    <t>นางสาวกมลชนก ใจเกษม</t>
  </si>
  <si>
    <t>นายรัชรักษ์ นรธีร์ดิลก</t>
  </si>
  <si>
    <t>นางสาวจิรวรรณ ชาวอบทม</t>
  </si>
  <si>
    <t>นายณัฐพร ขันธพร</t>
  </si>
  <si>
    <t>นางสาวภัสร์ฉัตรา อัครศิลาพัชร์</t>
  </si>
  <si>
    <t>นักวิทยาศาสตร์การแพทย์</t>
  </si>
  <si>
    <t>นายดำรงค์ ชะรัมย์</t>
  </si>
  <si>
    <t>นายช่างไฟฟ้า</t>
  </si>
  <si>
    <t>นายสมนึก มะซังหลง</t>
  </si>
  <si>
    <t>นายสุรกาญจน์ ขำชื่น</t>
  </si>
  <si>
    <t>นายเอกชัย  นงคราญ</t>
  </si>
  <si>
    <t>นายช่างเทคนิค</t>
  </si>
  <si>
    <t>นายวสุวัฒน์ คงเมือง</t>
  </si>
  <si>
    <t>นักวิชาการคอมพิวเตอร์</t>
  </si>
  <si>
    <t>นางสาวชนกพร บุญศาสตร์</t>
  </si>
  <si>
    <t>นักวิชาการโสตทัศนศึกษา</t>
  </si>
  <si>
    <t>นายพลกฤต มหานาม</t>
  </si>
  <si>
    <t>นางวันดี กองนาค</t>
  </si>
  <si>
    <t>บรรณารักษ์</t>
  </si>
  <si>
    <t>นางหัสต์กมล โขงจำปา</t>
  </si>
  <si>
    <t>นายกิตติศักดิ์ อ่อนสี</t>
  </si>
  <si>
    <t>คนงานห้องทดลอง</t>
  </si>
  <si>
    <t>นางสาวน้ำฝน สมศรี</t>
  </si>
  <si>
    <t>นางสาวรุ่งอรุณ ยอดรัก</t>
  </si>
  <si>
    <t>นักวิทยาศาสตร์</t>
  </si>
  <si>
    <t>นางสาวปรียานุช สากำปัง</t>
  </si>
  <si>
    <t>นายพรชัย เจริญทรัพย์</t>
  </si>
  <si>
    <t>นางสาววัชรีภรณ์ สตารัตน์</t>
  </si>
  <si>
    <t>นางสาวจงกลนี ชูศรี</t>
  </si>
  <si>
    <t>นักวิชาการสัตวบาล</t>
  </si>
  <si>
    <t>นางสาวอรรัมภา พิสิฐวรกุล</t>
  </si>
  <si>
    <t>นางแตงอ่อน ธัญญา</t>
  </si>
  <si>
    <t>นายสมศักดิ์ สุขบุรี</t>
  </si>
  <si>
    <t>นางสาวณัฐธิกา รัตนพันธุ์</t>
  </si>
  <si>
    <t>นางสาววรัญญา ด้วงสอาด</t>
  </si>
  <si>
    <t>นายสราวุธ ยศพังเทียม</t>
  </si>
  <si>
    <t>นางสาวนัยนา หัสสรังสี</t>
  </si>
  <si>
    <t>นางสาววันวิสาข์ สัตย์สมนึก</t>
  </si>
  <si>
    <t>นางสาววิมล คำอินทร์</t>
  </si>
  <si>
    <t>นายกำธร พรมโต</t>
  </si>
  <si>
    <t>นายตลวัฐส์ สีบู่</t>
  </si>
  <si>
    <t>นางสาวชมพูนุท สุรณรงค์พันธ์</t>
  </si>
  <si>
    <t>นางสาวหนึ่งฤทัย อารีย์มิตร</t>
  </si>
  <si>
    <t>เจ้าพนักงานสถิติ</t>
  </si>
  <si>
    <t>นายเติมพงษ์ รอดแย้ม</t>
  </si>
  <si>
    <t>นางสาวเพ็ญพักตร์ แจ่มแจ้ง</t>
  </si>
  <si>
    <t>นางสาวเดือนเต็ม ตันติวัฒนะผล</t>
  </si>
  <si>
    <t>นายศักรินทร์ มาไทย</t>
  </si>
  <si>
    <t>นางสาวอสมา จิระพุทธรมย์</t>
  </si>
  <si>
    <t>นางสาวศศิประภา ชูช่วย</t>
  </si>
  <si>
    <t>นางสาวนฤมล เพ็งจันทร์</t>
  </si>
  <si>
    <t>นางสาวเต็มศิริ ทองแผ่น</t>
  </si>
  <si>
    <t>นางสาวเจนจิรา แสนโท</t>
  </si>
  <si>
    <t>นางสุรีรัตน์ เหมเงิน</t>
  </si>
  <si>
    <t>นางรัชฎาพร วงษ์สมบัติ</t>
  </si>
  <si>
    <t>นางวัชโรบล ทองอ่วม</t>
  </si>
  <si>
    <t>นางเสาวณีย์ โต๊ะมี</t>
  </si>
  <si>
    <t>นางสาวศรินยา มะจิณะ</t>
  </si>
  <si>
    <t>นายปริญญา เกิดกำไร</t>
  </si>
  <si>
    <t>นายพรชัย ส.รื่นฤดี</t>
  </si>
  <si>
    <t>นางสาวศุภลักษณ์ ผิวสีนวล</t>
  </si>
  <si>
    <t>นายไพรัต กัมมานุสร</t>
  </si>
  <si>
    <t>นายอนิวัตติ์ พ่วงทอง</t>
  </si>
  <si>
    <t>นายสุเทพ ทางดี</t>
  </si>
  <si>
    <t>นายชลาธร ผันทะยศ</t>
  </si>
  <si>
    <t>นางสาวสมใจ สลุงอยู่</t>
  </si>
  <si>
    <t>นายพุฒิชัย แตงกวา</t>
  </si>
  <si>
    <t>นางสุพรรษา ทางดี</t>
  </si>
  <si>
    <t>นางศรีสุวรรณ โพธิ์พรหม</t>
  </si>
  <si>
    <t>นางสาวพุทธิภัคย์ มุทธากลิน</t>
  </si>
  <si>
    <t>นางสาวธันยพร จิตรอัมพร</t>
  </si>
  <si>
    <t>นางสาวชลลดา เติมประยูร</t>
  </si>
  <si>
    <t>นายไพรัช ทุมชะ</t>
  </si>
  <si>
    <t>นางสาวสวรรยา หนูเอียด</t>
  </si>
  <si>
    <t>นางสาวพิทยา ขุนชิต</t>
  </si>
  <si>
    <t>นายศรศักดิ์ รักษาจิตร</t>
  </si>
  <si>
    <t>นางสาวบุญกอง แดนเสนา</t>
  </si>
  <si>
    <t>นางสาววรกาญจน์ ทองมา</t>
  </si>
  <si>
    <t>นางสาวมยุรี ไวยครุฑ</t>
  </si>
  <si>
    <t>นางสาวธันยกานต์ ธารีบุญ</t>
  </si>
  <si>
    <t>นายคฑาวุฒิ ปานสมัย</t>
  </si>
  <si>
    <t>นางสาวคัลลียา แก้วชำนาญ</t>
  </si>
  <si>
    <t>นางสาวผกามาศ วึบชัยภูมิ</t>
  </si>
  <si>
    <t>นางสาววิชุดา สดถาวร</t>
  </si>
  <si>
    <t>นางสาวภัทราวดี วัฒนสุนทร</t>
  </si>
  <si>
    <t>นางสาวอัญญณัชญ์ เมธารัตน์อนุกุล</t>
  </si>
  <si>
    <t>นางสาวอัจฉราพรรณ กลั่นการไถ</t>
  </si>
  <si>
    <t>นักวิชาการสิ่งแวดล้อม</t>
  </si>
  <si>
    <t>นางปทุมมา  ชะรัมย์</t>
  </si>
  <si>
    <t>นางสาวสาวิตรี ล้านศรี</t>
  </si>
  <si>
    <t>นางสาวปรัศนี ภาสดา</t>
  </si>
  <si>
    <t>นายอนุชิต เนื้อเย็น</t>
  </si>
  <si>
    <t>นางสาวน้ำฝน อุบลแย้ม</t>
  </si>
  <si>
    <t>นางสาวชัชระพี สอนไวย์</t>
  </si>
  <si>
    <t>นางวรี สุขไม้</t>
  </si>
  <si>
    <t>นายประไพ บุญล้ำ</t>
  </si>
  <si>
    <t>นายมนตรี ธัญญา</t>
  </si>
  <si>
    <t>เจ้าพนักงานสัตวบาล</t>
  </si>
  <si>
    <t>นางสาวชลพิชา ติ้วเส้ง</t>
  </si>
  <si>
    <t>นางสาวจินห์นิภา คำพล</t>
  </si>
  <si>
    <t>นางสาวอาริตรา ศักดิ์โสภิณ</t>
  </si>
  <si>
    <t>นางสาวเบญจพร อิ่มน้ำขาว</t>
  </si>
  <si>
    <t>นางลัดดาวัลย์ โพธิพันธุ์</t>
  </si>
  <si>
    <t>นางสาวรุ่งนภา ไพเราะ</t>
  </si>
  <si>
    <t>นางสาวภัทรานิษฐ์ ธนพิศาลพุฒิพร</t>
  </si>
  <si>
    <t>นายบุญฤทธิ์ เป้าเปี่ยมทรัพย์</t>
  </si>
  <si>
    <t>นายพรศักดิ์ เนียมเตียง</t>
  </si>
  <si>
    <t>พนักงานผู้ช่วยปศุสัตว์</t>
  </si>
  <si>
    <t>นายบัณฑิตย์ จิตต์โสภา</t>
  </si>
  <si>
    <t>นายกฤษดา เปี่ยมจิตต์</t>
  </si>
  <si>
    <t>มี</t>
  </si>
  <si>
    <t>อื่นๆ</t>
  </si>
  <si>
    <t>สสช.</t>
  </si>
  <si>
    <t>การใช้เทคโนโลยี</t>
  </si>
  <si>
    <t>e-Learning</t>
  </si>
  <si>
    <t>สำนักงานก.พ.</t>
  </si>
  <si>
    <t>ทักษะการคิด</t>
  </si>
  <si>
    <t>ความรู้/ทักษะเฉพาะทางในสายงาน</t>
  </si>
  <si>
    <t>อบรมกับหน่วยงานนอกกรมฯ</t>
  </si>
  <si>
    <t>อบรมกับหน่วยงานในกรมฯ</t>
  </si>
  <si>
    <t>สำนักงาน ก.พ.</t>
  </si>
  <si>
    <t>-</t>
  </si>
  <si>
    <t>นักจัดการงานทั่วไปชำนาญการพิเศษ</t>
  </si>
  <si>
    <t>การใช้ Microsoft Excel เพื่อการบริหารข้อมูล</t>
  </si>
  <si>
    <t>ว่าง</t>
  </si>
  <si>
    <t>กฎหมาย/กฎระเบียบฯ</t>
  </si>
  <si>
    <t>ภาษา</t>
  </si>
  <si>
    <t>นายเสริมพันธุ์  สุนทรชาติ</t>
  </si>
  <si>
    <t>นางสาวปัทมวรรณ บุญธรรมพาณิชย์</t>
  </si>
  <si>
    <t>นายวรรณพล บุทเสน (ลาศึกษาต่อ)</t>
  </si>
  <si>
    <t>นายนัทพงศ์  สุพิมล (ลาศึกษาต่อ)</t>
  </si>
  <si>
    <t>น.ส.กชพรรณ ปัดถาวะโร</t>
  </si>
  <si>
    <t>เรียนรู้ด้วยตนเอง</t>
  </si>
  <si>
    <t>ภาวะผู้นำ/คุณธรรม/จริยธรรม</t>
  </si>
  <si>
    <t>สอนงาน</t>
  </si>
  <si>
    <t>นายวันชนะ ปิ่นแก้ว (ลาศึกษาต่อ)</t>
  </si>
  <si>
    <t>การเพาะเลี้ยงเซลล์สำหรับใช้งานทางไวรัสวิทยา</t>
  </si>
  <si>
    <t>กลุ่มไวรัสวิทยา</t>
  </si>
  <si>
    <t xml:space="preserve">นางสาวกุลฐ์ญรัตน์ ภาคะ  </t>
  </si>
  <si>
    <t>นักวิทยาศาสตร์การพทย์ปฏิบัติการ</t>
  </si>
  <si>
    <t>นายช่างเทคนิคปฏิบัติงาน</t>
  </si>
  <si>
    <t xml:space="preserve">นางสาวเสาวพัตร สอดจันทร์ </t>
  </si>
  <si>
    <t>นายณรงค์ฤทธิ์  เทวี</t>
  </si>
  <si>
    <t xml:space="preserve">นางสาวสุรัตนา  บุญใส </t>
  </si>
  <si>
    <t>นายจิตรภณ สุธีจิตสิริ</t>
  </si>
  <si>
    <t>นางสาวสุวนันท์ เกิดเทวา</t>
  </si>
  <si>
    <t>นายณธมณ คงทอง</t>
  </si>
  <si>
    <t>การพัฒนา Smart Officer เพื่อยกระดับมาตรฐานกรมปศุสัตว์</t>
  </si>
  <si>
    <t>ระบบสารบรรณอิเล็กทรอนิกส์ (e-Saraban)กรมปศุสัตว์</t>
  </si>
  <si>
    <t>การจัดทำใบสั่งซื้อสั่งจ้าง (บส.01)</t>
  </si>
  <si>
    <t>อบรมให้ความรู้เกี่ยวกับการจัดซื้อจัดจ้างตามกฎกระทรวงกำหนดพัสดุฯ</t>
  </si>
  <si>
    <t>สลก.</t>
  </si>
  <si>
    <t>ไม่มี</t>
  </si>
  <si>
    <t xml:space="preserve">การบันทึกข้อมูลในระบบการจัดซื้อจัดจ้างภาครัฐด้วยวิธีการทางอิเล็กทรอนิกส์ </t>
  </si>
  <si>
    <t>11-12 มี.ค.65</t>
  </si>
  <si>
    <t>กกจ.</t>
  </si>
  <si>
    <t xml:space="preserve"> 29 ต.ค.64</t>
  </si>
  <si>
    <t xml:space="preserve"> 3 พ.ย.64</t>
  </si>
  <si>
    <t>สรร.</t>
  </si>
  <si>
    <t>ข้อกำหนด ISO/IEC 17043: 2010 และการจัดทำเอกสาร</t>
  </si>
  <si>
    <t>ศูนย์ทดสอบและมาตรวิทยา สถาบันวิจัยวิทยาศาสตร์และเทคโนโลยีแห่งประเทศไทย</t>
  </si>
  <si>
    <t>27-29 ต.ค.64</t>
  </si>
  <si>
    <t xml:space="preserve">กองการเจ้าหน้าที่ </t>
  </si>
  <si>
    <t>อบรมหลักสูตร Google Tools เพื่อการพัฒนางาน</t>
  </si>
  <si>
    <t>7-11 ก.พ. 2565</t>
  </si>
  <si>
    <t>youtube</t>
  </si>
  <si>
    <t>8-10 ก.พ. 65</t>
  </si>
  <si>
    <t>สถิติสำหรับการประเมินผลกิจกรรมทดสอบความชำนาญ ISO/IEC 13528:2017</t>
  </si>
  <si>
    <t>สถิติสำหรับการประเมินผลกิจกรรมทดสอบความชำนาญ ISO/IEC 13528:2018</t>
  </si>
  <si>
    <t>สถิติสำหรับการประเมินผลกิจกรรมทดสอบความชำนาญ ISO/IEC 13528:2019</t>
  </si>
  <si>
    <t>สถิติสำหรับการประเมินผลกิจกรรมทดสอบความชำนาญ ISO/IEC 13528:2020</t>
  </si>
  <si>
    <t>การใช้เครื่อง electroporation</t>
  </si>
  <si>
    <t xml:space="preserve"> 8 ธ.ค.64</t>
  </si>
  <si>
    <t>Data Visualization</t>
  </si>
  <si>
    <t xml:space="preserve"> 1 ม.ค. 65</t>
  </si>
  <si>
    <t>ผู้ตรวจประเมินห้องปฏิบัติการด้านจุลชีววิทยา</t>
  </si>
  <si>
    <t xml:space="preserve"> 4-5 พ.ย.64</t>
  </si>
  <si>
    <t xml:space="preserve"> 4 ธ.ค.64</t>
  </si>
  <si>
    <t>นายฐิติชัย  ศรียอด</t>
  </si>
  <si>
    <t>การทดสอบการใช้งานระบบ LIMS ในการตอบผลของกลุ่มปรสิตวิทยา</t>
  </si>
  <si>
    <t>การตรวจติดตามคุณภาพภายใน</t>
  </si>
  <si>
    <t>ม.เทคโนโลยีพระจอมเกล้าธนบุรี</t>
  </si>
  <si>
    <t>การตีความและประยุกต์ใช้ข้อกำหนด ISO 9001:2015</t>
  </si>
  <si>
    <t>1-2 ก.พ.65</t>
  </si>
  <si>
    <t xml:space="preserve"> 18 มี.ค.64</t>
  </si>
  <si>
    <t>29 พ.ย. 64</t>
  </si>
  <si>
    <t xml:space="preserve">3517 Genetic Analyzer and QuantStudio 5 Real-Time PCR Sytems </t>
  </si>
  <si>
    <t xml:space="preserve">3518 Genetic Analyzer and QuantStudio 5 Real-Time PCR Sytems </t>
  </si>
  <si>
    <t xml:space="preserve">3519 Genetic Analyzer and QuantStudio 5 Real-Time PCR Sytems </t>
  </si>
  <si>
    <t xml:space="preserve">3521 Genetic Analyzer and QuantStudio 5 Real-Time PCR Sytems </t>
  </si>
  <si>
    <t xml:space="preserve">3522 Genetic Analyzer and QuantStudio 5 Real-Time PCR Sytems </t>
  </si>
  <si>
    <t>การเป็นข้าราชการที่ดี รุ่นที่ 47</t>
  </si>
  <si>
    <t xml:space="preserve">3504 Genetic Analyzer and QuantStudio 5 Real-Time PCR Sytems </t>
  </si>
  <si>
    <t>24-25พ.ย.64</t>
  </si>
  <si>
    <t>22-26 พ.ย.64</t>
  </si>
  <si>
    <t>การเป็นข้าราชการที่ดี รุ่นที่ 49</t>
  </si>
  <si>
    <t>14-18 มี.ค.65</t>
  </si>
  <si>
    <t>มหากาพย์อังกฤษ อัพเกรด ศัพท์ทะลุ อ่านทะลวง</t>
  </si>
  <si>
    <t>5 พ.ย.-31 ธ.ค. 64</t>
  </si>
  <si>
    <t>10</t>
  </si>
  <si>
    <t>นายธนากร เพชรทองวรา</t>
  </si>
  <si>
    <t>นางสาวน้ำทิพย์ สีเขียว</t>
  </si>
  <si>
    <t xml:space="preserve">3524 Genetic Analyzer and QuantStudio 5 Real-Time PCR Sytems </t>
  </si>
  <si>
    <t xml:space="preserve">3525 Genetic Analyzer and QuantStudio 5 Real-Time PCR Sytems </t>
  </si>
  <si>
    <t xml:space="preserve">3526 Genetic Analyzer and QuantStudio 5 Real-Time PCR Sytems </t>
  </si>
  <si>
    <t xml:space="preserve">3535 Genetic Analyzer and QuantStudio 5 Real-Time PCR Sytems </t>
  </si>
  <si>
    <t xml:space="preserve">3537 Genetic Analyzer and QuantStudio 5 Real-Time PCR Sytems </t>
  </si>
  <si>
    <t>นายวงศ์อนันต์ ณรงค์วานิชการ</t>
  </si>
  <si>
    <t>นางสาวกอแก้ว ธรรมเสมา</t>
  </si>
  <si>
    <t>นางสาวหนึ่งฤทัย แดงฟู</t>
  </si>
  <si>
    <t>นายกิติพงษ์ ตระกูลจรูญกิจ</t>
  </si>
  <si>
    <t xml:space="preserve"> 29 พ.ย.64</t>
  </si>
  <si>
    <t>23 ธ.ค.64</t>
  </si>
  <si>
    <t>ความปลอดภัยทางชีวภาพ (BIOSAFETY) และการรักษาความปลอดภัยทางชีวภาพ (BIOSECURITY)</t>
  </si>
  <si>
    <t>MORU</t>
  </si>
  <si>
    <t>การใช้โปรแกรมExcel กับการจัดการข้อมูลพื้นฐาน DATABASE  ขั้นต้น</t>
  </si>
  <si>
    <t>ระบาด</t>
  </si>
  <si>
    <t>24 พย.64</t>
  </si>
  <si>
    <t xml:space="preserve"> 25 พ.ย.64</t>
  </si>
  <si>
    <t>การจัดองค์ความรู้ KM Hybrid2022</t>
  </si>
  <si>
    <t>คิดค้น/ใช้นวัตกรรมใหม่ๆ</t>
  </si>
  <si>
    <t>15-17 ส.ค.65</t>
  </si>
  <si>
    <t>นักบริหารการพัฒนาการเกษตรละสหกรณ์ระดับกลาง รุ่น 101</t>
  </si>
  <si>
    <t>การลาของข้าราชการและพนักงานราชการ</t>
  </si>
  <si>
    <t>การให้บริการเป็นเลิศ</t>
  </si>
  <si>
    <t>นายธนเดช ภูมิลำเนา</t>
  </si>
  <si>
    <t xml:space="preserve">นางธวัลรัตน์ เกียติยิ่งอังศุลี </t>
  </si>
  <si>
    <t>25 เม.ย. – 2 มิ.ย.65</t>
  </si>
  <si>
    <t>25 พ.ค.65</t>
  </si>
  <si>
    <t>31 ก.ค.65</t>
  </si>
  <si>
    <t>13 พ.ค.65</t>
  </si>
  <si>
    <t>สาระสำคัญของกฎหมายวิธีปฏิบัติราชการทางปกครอง</t>
  </si>
  <si>
    <t>20 พ.ค.65</t>
  </si>
  <si>
    <t>กลุ่มภูมิคุ้มกันวิทยา</t>
  </si>
  <si>
    <t>18 ส.ค.65</t>
  </si>
  <si>
    <t>10 ก.ค. 65</t>
  </si>
  <si>
    <t>8 มิ.ย. 65</t>
  </si>
  <si>
    <t>One Health Zoonotic Disease Prioritization-Thailand Facilitator Training Agenda</t>
  </si>
  <si>
    <t>กรมควบคุมโรค</t>
  </si>
  <si>
    <t>5-6 พ.ค. 65</t>
  </si>
  <si>
    <t>มาตรฐานความปลอดภัยห้องปฏิบัติการ ปีที่ 6 ครั้งที่ 1</t>
  </si>
  <si>
    <t>สำนักงานการวิจัยแห่งชาติ</t>
  </si>
  <si>
    <t>26 พ.ค. 65</t>
  </si>
  <si>
    <t>การทำลายไวรัสโรคอหิวาต์แอฟริกาที่ใช้ในฟาร์มสุกร</t>
  </si>
  <si>
    <t>กลุ่มพัฒนาวิชาการปศุสัตว์</t>
  </si>
  <si>
    <t>15 ส.ค. 65</t>
  </si>
  <si>
    <t>นางสาวเกษมศรี  สัจจะวิริยะกุล**</t>
  </si>
  <si>
    <t>การบำรุงรักษาเครื่องปรับอากาศ ตอน ปัญหาที่เกิดขึ้นกับชุดคอยส์ร้อน</t>
  </si>
  <si>
    <t>วิธีการปฏิบัติงาน "วิธีสอบเทียบเครื่องมือ conventional PCR"</t>
  </si>
  <si>
    <t>บริษัท ยีนพลัส จำกัด</t>
  </si>
  <si>
    <t>ISO 9001:2015 วิธีการ Audit</t>
  </si>
  <si>
    <t>การสร้างเว็บไซต์ด้วย Google site</t>
  </si>
  <si>
    <t>จริยธรรมในการทำงานและการบริหารคน</t>
  </si>
  <si>
    <t>สำนักงานพัฒนาฝีมือแรงงาน</t>
  </si>
  <si>
    <t>จิตสำนึกสาธารณะ</t>
  </si>
  <si>
    <t>ศิลปะในการเขียนและแก้ร่างหนังสือติดต่อราชการ</t>
  </si>
  <si>
    <t>การล้างเครื่องแก้วสำหรับห้องปฏิบัติการ</t>
  </si>
  <si>
    <t>การจัดการเอกสารในระบบ ISO/IEC 17025:2017</t>
  </si>
  <si>
    <t>การตรวจติดตามคุณภาพภายใน(Internal Audit)</t>
  </si>
  <si>
    <t>กรมวิทยาศาสตร์บริการ</t>
  </si>
  <si>
    <t>เม.ย.65</t>
  </si>
  <si>
    <t>การ transformation แบคทีเรียด้วยวิธี Electroporation</t>
  </si>
  <si>
    <t>­</t>
  </si>
  <si>
    <t xml:space="preserve"> 16 ส.ค.65</t>
  </si>
  <si>
    <t>Current Developments of the Whole Genome Sequencing Platforms and the Bioinformatic Data Processing</t>
  </si>
  <si>
    <t>International Atomic Energy Agency (IAEA)</t>
  </si>
  <si>
    <t>23-26 พ.ค.65</t>
  </si>
  <si>
    <t>โรคเท้าช้าง หมดไปจากประเทศไทยจริงหรือ</t>
  </si>
  <si>
    <t>คณะเวชศาสตร์เขตร้อน ม.มหิดล</t>
  </si>
  <si>
    <t>8 เม.ย.-21 มิ.ย.65</t>
  </si>
  <si>
    <t>How to apply Isothermal Amplification for On-site Pathogen Detection</t>
  </si>
  <si>
    <t xml:space="preserve">Bioentist </t>
  </si>
  <si>
    <t>Weighing Compliance to Standard Regulation</t>
  </si>
  <si>
    <t>12 พ.ค. 65</t>
  </si>
  <si>
    <t>การประชุมนำเสนอผลงานการจัดการความรู้ (Knowledge management)</t>
  </si>
  <si>
    <t>15-17 ก.พ. 65</t>
  </si>
  <si>
    <t>นายชณันภัสร์ ตันติโกสิตรุจน์</t>
  </si>
  <si>
    <t>การจัดเตรียมวาระการประชุม การทำบันทึกเสนอที่ประชุม และการทำรายงานการประชุม</t>
  </si>
  <si>
    <t>เม.ย.-ก.ย.65</t>
  </si>
  <si>
    <t>จรรยาบรรณการดำเนินการต่อสัตว์เพื่องานทางวิทยาศาสตร์</t>
  </si>
  <si>
    <t>เม.ย.-ก.ย.66</t>
  </si>
  <si>
    <t>เม.ย.-ก.ย.67</t>
  </si>
  <si>
    <t>การจัดทำเอกสารในระบบคุณภาพตามมาตรฐาน ISO/IEC 17025 : 2017</t>
  </si>
  <si>
    <t>กรมวิทยาศาสตร์การแพทย์</t>
  </si>
  <si>
    <t>24-25 พ.ค.65</t>
  </si>
  <si>
    <t>ความมั่นคงปลอดภัยบนอินเทอร์เน็ตและการปฏิบัติตนสำหรับข้าราชการยุคดิจิทัล</t>
  </si>
  <si>
    <t>1 ก.ย. 65</t>
  </si>
  <si>
    <t>Microsoft Office Word 2016</t>
  </si>
  <si>
    <t>Complete workflow of Gene Cloning &amp; Protein Expression Solutions Technology</t>
  </si>
  <si>
    <t>GIBTHAI</t>
  </si>
  <si>
    <t>1 ก.ค. 65</t>
  </si>
  <si>
    <t>Veterinary Diagnostics Laboratory Quality Assurance Symposium</t>
  </si>
  <si>
    <t>University of Delaware</t>
  </si>
  <si>
    <t>10-26 พ.ค. 65</t>
  </si>
  <si>
    <t>การให้บริการที่เป็นเลิศ</t>
  </si>
  <si>
    <t>กพ.</t>
  </si>
  <si>
    <t>17 ส.ค. 65</t>
  </si>
  <si>
    <t xml:space="preserve">นางสาวภมรญา บุทเสน </t>
  </si>
  <si>
    <t>31 ก.ค. 65</t>
  </si>
  <si>
    <t>Weighing compliance to standard regulation</t>
  </si>
  <si>
    <t>Mettler toledo</t>
  </si>
  <si>
    <t>29 ส.ค. 65</t>
  </si>
  <si>
    <t>การสร้าง Growth Mindset เพื่อผลสำเร็จของชีวิตและงาน</t>
  </si>
  <si>
    <t>การผลิตน้ำยาอย่างง่าย</t>
  </si>
  <si>
    <t>19 กค.65</t>
  </si>
  <si>
    <t xml:space="preserve">การผลิตน้ำยาฆ่าเชื้ออย่างง่าย  </t>
  </si>
  <si>
    <t xml:space="preserve">การผลิตน้ำยาฆ่าเชื้ออย่างง่าย </t>
  </si>
  <si>
    <t>การอบรมเชิงปฏิบัติการเผยแพร่ประชาสัมพันธ์เกี่ยวกับมาตรฐานความปลอดภัยห้องปฏิบัติการ ปีที่ 6 ครั้งที่ 1</t>
  </si>
  <si>
    <t>7</t>
  </si>
  <si>
    <t>กฎหมายว่าด้วยเชื้อโรคและพิษจากสัตว์</t>
  </si>
  <si>
    <t>17 เม.ย. 65</t>
  </si>
  <si>
    <t>การใช้เครื่องชั่งสำหรับสอบเทียบ Micropipette และ Multichannel Micropipette (หัวข้อ Weighing Compliance to Standard Regulation)</t>
  </si>
  <si>
    <t>การบำรุงรักษาเครื่องมือ High performance liquid chromatograph (HPLC)</t>
  </si>
  <si>
    <t>10 มิ.ย. 65</t>
  </si>
  <si>
    <t>3.5</t>
  </si>
  <si>
    <t>Enhance your Western Blot Workflow with Advanced Technology</t>
  </si>
  <si>
    <t>27 เม.ย. 65</t>
  </si>
  <si>
    <t>Weighing Compliance to Standard Regulation เพื่อใช้งานและดูและรักษาเครื่องชั่งอย่างถูกวิธี</t>
  </si>
  <si>
    <t>การเป็นข้าราชการที่ดี รุ่นที่ 48</t>
  </si>
  <si>
    <t>21-25 ก.พ. 2565</t>
  </si>
  <si>
    <t>Ticks: How to analyze omics and field population data sets in VectorBase</t>
  </si>
  <si>
    <t>VEuPathDB</t>
  </si>
  <si>
    <t>8 มี.ค. 65</t>
  </si>
  <si>
    <t>สถิติสำหรับการดำเนินกิจกรรมทดสอบความชำนาญห้องปฎิบัติการตามมาตรฐาน ISO/IEC 13528 : 2015</t>
  </si>
  <si>
    <t>สถาบันโภชนาการ ม.มหิดล</t>
  </si>
  <si>
    <t>8-10 ก.พ.65</t>
  </si>
  <si>
    <t>Antibody Basics &amp; Applications in Fluorescence Imaging and Flow Cytometry</t>
  </si>
  <si>
    <t>Gibthai company</t>
  </si>
  <si>
    <t xml:space="preserve"> 2 มิ.ย.65</t>
  </si>
  <si>
    <t>หัวหน้า</t>
  </si>
  <si>
    <t xml:space="preserve"> 21 มิ.ย.65</t>
  </si>
  <si>
    <t>การใช้น้ำยาฆ่าเชื้อต่าง ๆ ในห้องผ่าซาก</t>
  </si>
  <si>
    <t xml:space="preserve"> 20 มิ.ย.65</t>
  </si>
  <si>
    <t>3 พ.ค. 65</t>
  </si>
  <si>
    <t>19 ส.ค. 65</t>
  </si>
  <si>
    <t>7 ส.ค. 65</t>
  </si>
  <si>
    <t>6 ส.ค. 65</t>
  </si>
  <si>
    <t>31 ส.ค. 65</t>
  </si>
  <si>
    <t>QuantStudio 5 Real-time PCR Systems Instrument Caliration and Maintenance</t>
  </si>
  <si>
    <t>เม.ย.-ก.ย. 65</t>
  </si>
  <si>
    <t>ความปลอดภัยทางชีวภาพ (Biosafety) และการรักษาความปลอดภัยทางชีวภาพ (Biosecurity)</t>
  </si>
  <si>
    <t>Biotechnology Manpower Development Section (BMS) สำนักงานพัฒนาวิทยาศาสตร์และเทคโนโลยีแห่งชาติ</t>
  </si>
  <si>
    <t>พ.ย. - ธ.ค.64</t>
  </si>
  <si>
    <t>การพัฒนาวิธี Multiplex real-time PCR เพื่อตรวจและจำแนก
กลุ่มของเชื้อเลปโตสไปรา</t>
  </si>
  <si>
    <t>18-19 ก.ค.65</t>
  </si>
  <si>
    <t xml:space="preserve"> 20 พ.ค.65</t>
  </si>
  <si>
    <t>ก.พ.</t>
  </si>
  <si>
    <t xml:space="preserve"> 19 ก.ย.65</t>
  </si>
  <si>
    <t xml:space="preserve"> 18 มี.ค.65</t>
  </si>
  <si>
    <t>30 พ.ค. - 2 ส.ค. 65</t>
  </si>
  <si>
    <t>กษ.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</si>
</sst>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  <numFmt numFmtId="169" formatCode="d\ mmm\ yyyy"/>
  </numFmts>
  <fonts count="69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3"/>
      <name val="TH SarabunPSK"/>
      <family val="2"/>
    </font>
    <font>
      <sz val="14"/>
      <color theme="1" tint="4.9989318521683403E-2"/>
      <name val="TH SarabunPSK"/>
      <family val="2"/>
    </font>
    <font>
      <sz val="10"/>
      <color theme="1"/>
      <name val="TH SarabunPSK"/>
      <family val="2"/>
    </font>
    <font>
      <sz val="10"/>
      <color rgb="FF000000"/>
      <name val="Arial"/>
      <family val="2"/>
    </font>
    <font>
      <sz val="11"/>
      <color theme="1"/>
      <name val="TH Sarabun New"/>
      <family val="2"/>
    </font>
    <font>
      <sz val="16"/>
      <color theme="1"/>
      <name val="TH SarabunPSK"/>
      <family val="2"/>
      <charset val="222"/>
    </font>
    <font>
      <sz val="10"/>
      <color theme="1"/>
      <name val="TH SarabunPSK"/>
      <family val="2"/>
      <charset val="222"/>
    </font>
    <font>
      <sz val="15"/>
      <color theme="1"/>
      <name val="TH SarabunPSK"/>
      <family val="2"/>
      <charset val="222"/>
    </font>
    <font>
      <sz val="13"/>
      <color theme="1"/>
      <name val="TH SarabunPSK"/>
      <family val="2"/>
      <charset val="222"/>
    </font>
    <font>
      <sz val="14"/>
      <color rgb="FF333333"/>
      <name val="TH SarabunPSK"/>
      <family val="2"/>
    </font>
    <font>
      <sz val="20"/>
      <color theme="1"/>
      <name val="TH SarabunPSK"/>
      <family val="2"/>
    </font>
    <font>
      <sz val="14"/>
      <color rgb="FF000000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sz val="8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57" fillId="0" borderId="0"/>
  </cellStyleXfs>
  <cellXfs count="329">
    <xf numFmtId="0" fontId="0" fillId="0" borderId="0" xfId="0"/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7" fillId="0" borderId="4" xfId="0" applyFont="1" applyBorder="1" applyAlignment="1" applyProtection="1">
      <alignment vertical="center" shrinkToFit="1"/>
      <protection locked="0"/>
    </xf>
    <xf numFmtId="49" fontId="7" fillId="0" borderId="4" xfId="0" applyNumberFormat="1" applyFont="1" applyBorder="1" applyAlignment="1" applyProtection="1">
      <alignment vertical="center" shrinkToFit="1"/>
      <protection locked="0"/>
    </xf>
    <xf numFmtId="1" fontId="54" fillId="0" borderId="4" xfId="0" applyNumberFormat="1" applyFont="1" applyBorder="1" applyAlignment="1">
      <alignment horizontal="left" vertical="center" shrinkToFit="1"/>
    </xf>
    <xf numFmtId="1" fontId="54" fillId="0" borderId="4" xfId="0" applyNumberFormat="1" applyFont="1" applyBorder="1" applyAlignment="1">
      <alignment vertical="center" shrinkToFit="1"/>
    </xf>
    <xf numFmtId="1" fontId="54" fillId="0" borderId="4" xfId="0" applyNumberFormat="1" applyFont="1" applyBorder="1" applyAlignment="1">
      <alignment horizontal="left" vertical="center" wrapText="1" shrinkToFit="1"/>
    </xf>
    <xf numFmtId="0" fontId="54" fillId="0" borderId="4" xfId="0" applyFont="1" applyBorder="1" applyAlignment="1">
      <alignment horizontal="left" vertical="center" shrinkToFit="1"/>
    </xf>
    <xf numFmtId="1" fontId="7" fillId="0" borderId="4" xfId="0" applyNumberFormat="1" applyFont="1" applyBorder="1" applyAlignment="1">
      <alignment horizontal="left" vertical="center" shrinkToFit="1"/>
    </xf>
    <xf numFmtId="1" fontId="7" fillId="0" borderId="4" xfId="0" applyNumberFormat="1" applyFont="1" applyBorder="1" applyAlignment="1">
      <alignment vertical="center" shrinkToFit="1"/>
    </xf>
    <xf numFmtId="0" fontId="7" fillId="0" borderId="4" xfId="0" applyFont="1" applyBorder="1" applyAlignment="1">
      <alignment horizontal="left" vertical="center" shrinkToFit="1"/>
    </xf>
    <xf numFmtId="0" fontId="54" fillId="0" borderId="4" xfId="0" applyFont="1" applyBorder="1" applyAlignment="1">
      <alignment vertical="center" shrinkToFit="1"/>
    </xf>
    <xf numFmtId="49" fontId="7" fillId="0" borderId="4" xfId="0" applyNumberFormat="1" applyFont="1" applyBorder="1" applyAlignment="1">
      <alignment vertical="center" shrinkToFit="1"/>
    </xf>
    <xf numFmtId="49" fontId="7" fillId="0" borderId="4" xfId="0" applyNumberFormat="1" applyFont="1" applyBorder="1" applyAlignment="1">
      <alignment horizontal="left" vertical="center" shrinkToFit="1"/>
    </xf>
    <xf numFmtId="49" fontId="54" fillId="0" borderId="11" xfId="0" applyNumberFormat="1" applyFont="1" applyBorder="1" applyAlignment="1">
      <alignment horizontal="left" vertical="center" shrinkToFit="1"/>
    </xf>
    <xf numFmtId="49" fontId="54" fillId="0" borderId="11" xfId="0" applyNumberFormat="1" applyFont="1" applyBorder="1" applyAlignment="1">
      <alignment horizontal="left" vertical="center"/>
    </xf>
    <xf numFmtId="49" fontId="27" fillId="0" borderId="11" xfId="0" applyNumberFormat="1" applyFont="1" applyBorder="1" applyAlignment="1">
      <alignment horizontal="left" vertical="center" shrinkToFit="1"/>
    </xf>
    <xf numFmtId="0" fontId="7" fillId="0" borderId="4" xfId="0" applyFont="1" applyBorder="1" applyAlignment="1">
      <alignment vertical="center" shrinkToFit="1"/>
    </xf>
    <xf numFmtId="49" fontId="54" fillId="0" borderId="4" xfId="0" applyNumberFormat="1" applyFont="1" applyBorder="1" applyAlignment="1">
      <alignment horizontal="left" vertical="center" shrinkToFit="1"/>
    </xf>
    <xf numFmtId="49" fontId="54" fillId="0" borderId="4" xfId="0" applyNumberFormat="1" applyFont="1" applyBorder="1" applyAlignment="1">
      <alignment vertical="center" shrinkToFit="1"/>
    </xf>
    <xf numFmtId="0" fontId="54" fillId="0" borderId="4" xfId="0" applyFont="1" applyBorder="1" applyAlignment="1">
      <alignment vertical="center"/>
    </xf>
    <xf numFmtId="0" fontId="55" fillId="0" borderId="4" xfId="0" applyFont="1" applyBorder="1" applyAlignment="1" applyProtection="1">
      <alignment horizontal="center" vertical="center" shrinkToFit="1"/>
      <protection locked="0"/>
    </xf>
    <xf numFmtId="0" fontId="18" fillId="2" borderId="0" xfId="0" applyFont="1" applyFill="1" applyAlignment="1" applyProtection="1">
      <alignment horizontal="center" vertical="top"/>
    </xf>
    <xf numFmtId="0" fontId="30" fillId="2" borderId="0" xfId="0" applyFont="1" applyFill="1" applyAlignment="1" applyProtection="1">
      <alignment horizontal="center" vertical="center" shrinkToFit="1"/>
    </xf>
    <xf numFmtId="0" fontId="7" fillId="2" borderId="0" xfId="0" applyFont="1" applyFill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center" vertical="center" wrapText="1"/>
    </xf>
    <xf numFmtId="0" fontId="26" fillId="2" borderId="0" xfId="0" applyFont="1" applyFill="1" applyBorder="1" applyAlignment="1" applyProtection="1">
      <alignment horizontal="center" vertical="center" shrinkToFit="1"/>
      <protection locked="0"/>
    </xf>
    <xf numFmtId="0" fontId="52" fillId="2" borderId="0" xfId="0" applyFont="1" applyFill="1" applyAlignment="1" applyProtection="1">
      <alignment horizontal="center" vertical="center" shrinkToFit="1"/>
    </xf>
    <xf numFmtId="165" fontId="1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164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164" fontId="5" fillId="0" borderId="4" xfId="0" applyNumberFormat="1" applyFont="1" applyBorder="1" applyAlignment="1" applyProtection="1">
      <alignment horizontal="center" vertical="center" shrinkToFit="1"/>
      <protection locked="0"/>
    </xf>
    <xf numFmtId="15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2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1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41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horizontal="center" vertical="center" shrinkToFit="1"/>
    </xf>
    <xf numFmtId="0" fontId="27" fillId="0" borderId="4" xfId="0" applyFont="1" applyBorder="1" applyAlignment="1" applyProtection="1">
      <alignment horizontal="center" vertical="center" shrinkToFit="1"/>
      <protection locked="0"/>
    </xf>
    <xf numFmtId="2" fontId="27" fillId="0" borderId="4" xfId="0" applyNumberFormat="1" applyFont="1" applyBorder="1" applyAlignment="1" applyProtection="1">
      <alignment horizontal="center" vertical="center" shrinkToFit="1"/>
      <protection locked="0"/>
    </xf>
    <xf numFmtId="0" fontId="27" fillId="0" borderId="5" xfId="0" applyFont="1" applyBorder="1" applyAlignment="1" applyProtection="1">
      <alignment horizontal="center" vertical="center" shrinkToFit="1"/>
      <protection locked="0"/>
    </xf>
    <xf numFmtId="1" fontId="27" fillId="0" borderId="5" xfId="0" applyNumberFormat="1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43" fontId="5" fillId="0" borderId="4" xfId="1" quotePrefix="1" applyNumberFormat="1" applyFont="1" applyFill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Fill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56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4" xfId="2" applyFont="1" applyBorder="1" applyAlignment="1">
      <alignment horizontal="center" vertical="center" shrinkToFit="1"/>
    </xf>
    <xf numFmtId="0" fontId="5" fillId="0" borderId="12" xfId="2" applyFont="1" applyBorder="1" applyAlignment="1">
      <alignment horizontal="center"/>
    </xf>
    <xf numFmtId="0" fontId="5" fillId="0" borderId="12" xfId="2" applyFont="1" applyBorder="1" applyAlignment="1">
      <alignment horizontal="center" shrinkToFit="1"/>
    </xf>
    <xf numFmtId="0" fontId="58" fillId="0" borderId="4" xfId="0" applyFont="1" applyFill="1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1" fontId="5" fillId="0" borderId="10" xfId="0" applyNumberFormat="1" applyFont="1" applyBorder="1" applyAlignment="1" applyProtection="1">
      <alignment horizontal="center" vertical="center" shrinkToFit="1"/>
      <protection locked="0"/>
    </xf>
    <xf numFmtId="0" fontId="5" fillId="0" borderId="13" xfId="2" applyFont="1" applyBorder="1" applyAlignment="1">
      <alignment horizontal="center" shrinkToFit="1"/>
    </xf>
    <xf numFmtId="0" fontId="5" fillId="0" borderId="4" xfId="2" applyFont="1" applyBorder="1" applyAlignment="1">
      <alignment horizontal="center" shrinkToFit="1"/>
    </xf>
    <xf numFmtId="43" fontId="27" fillId="0" borderId="4" xfId="1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Fill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15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0" applyFont="1" applyFill="1" applyBorder="1" applyAlignment="1" applyProtection="1">
      <alignment horizontal="center" vertical="center" shrinkToFit="1"/>
      <protection locked="0"/>
    </xf>
    <xf numFmtId="0" fontId="59" fillId="0" borderId="4" xfId="0" applyFont="1" applyFill="1" applyBorder="1" applyAlignment="1" applyProtection="1">
      <alignment horizontal="center" vertical="center" shrinkToFit="1"/>
      <protection locked="0"/>
    </xf>
    <xf numFmtId="164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43" fontId="13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2" applyFont="1" applyFill="1" applyBorder="1" applyAlignment="1">
      <alignment horizontal="center" vertical="center" shrinkToFit="1"/>
    </xf>
    <xf numFmtId="169" fontId="13" fillId="0" borderId="4" xfId="2" applyNumberFormat="1" applyFont="1" applyFill="1" applyBorder="1" applyAlignment="1">
      <alignment horizontal="center" shrinkToFit="1"/>
    </xf>
    <xf numFmtId="0" fontId="13" fillId="0" borderId="4" xfId="2" applyFont="1" applyFill="1" applyBorder="1" applyAlignment="1">
      <alignment horizontal="center" shrinkToFit="1"/>
    </xf>
    <xf numFmtId="43" fontId="13" fillId="0" borderId="4" xfId="1" applyFont="1" applyFill="1" applyBorder="1" applyAlignment="1" applyProtection="1">
      <alignment horizontal="center" vertical="center" shrinkToFit="1"/>
      <protection locked="0"/>
    </xf>
    <xf numFmtId="0" fontId="60" fillId="0" borderId="4" xfId="0" applyFont="1" applyFill="1" applyBorder="1" applyAlignment="1" applyProtection="1">
      <alignment horizontal="center" vertical="center" shrinkToFit="1"/>
      <protection locked="0"/>
    </xf>
    <xf numFmtId="49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43" fontId="13" fillId="0" borderId="4" xfId="1" quotePrefix="1" applyNumberFormat="1" applyFont="1" applyFill="1" applyBorder="1" applyAlignment="1" applyProtection="1">
      <alignment horizontal="center" vertical="center" shrinkToFit="1"/>
      <protection locked="0"/>
    </xf>
    <xf numFmtId="0" fontId="61" fillId="0" borderId="4" xfId="0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5" xfId="0" applyFont="1" applyFill="1" applyBorder="1" applyAlignment="1" applyProtection="1">
      <alignment horizontal="center" vertical="center" shrinkToFit="1"/>
      <protection locked="0"/>
    </xf>
    <xf numFmtId="1" fontId="13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54" fillId="0" borderId="4" xfId="0" applyFont="1" applyFill="1" applyBorder="1" applyAlignment="1">
      <alignment vertical="center" shrinkToFit="1"/>
    </xf>
    <xf numFmtId="0" fontId="54" fillId="0" borderId="4" xfId="0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vertical="center" shrinkToFit="1"/>
    </xf>
    <xf numFmtId="0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62" fillId="0" borderId="4" xfId="0" applyFont="1" applyBorder="1" applyAlignment="1">
      <alignment vertical="center" shrinkToFit="1"/>
    </xf>
    <xf numFmtId="0" fontId="62" fillId="0" borderId="4" xfId="0" applyFont="1" applyBorder="1" applyAlignment="1">
      <alignment horizontal="left" vertical="center" shrinkToFit="1"/>
    </xf>
    <xf numFmtId="0" fontId="13" fillId="0" borderId="4" xfId="0" applyFont="1" applyBorder="1" applyAlignment="1" applyProtection="1">
      <alignment vertical="center" shrinkToFit="1"/>
      <protection locked="0"/>
    </xf>
    <xf numFmtId="49" fontId="62" fillId="0" borderId="4" xfId="0" applyNumberFormat="1" applyFont="1" applyBorder="1" applyAlignment="1">
      <alignment horizontal="left" vertical="center" shrinkToFit="1"/>
    </xf>
    <xf numFmtId="43" fontId="13" fillId="0" borderId="5" xfId="1" applyNumberFormat="1" applyFont="1" applyBorder="1" applyAlignment="1" applyProtection="1">
      <alignment horizontal="center" vertical="center" shrinkToFit="1"/>
      <protection locked="0"/>
    </xf>
    <xf numFmtId="49" fontId="62" fillId="0" borderId="4" xfId="0" applyNumberFormat="1" applyFont="1" applyBorder="1" applyAlignment="1">
      <alignment vertical="center" shrinkToFit="1"/>
    </xf>
    <xf numFmtId="0" fontId="5" fillId="0" borderId="9" xfId="0" applyFont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horizontal="center" vertical="center" shrinkToFit="1"/>
      <protection locked="0"/>
    </xf>
    <xf numFmtId="1" fontId="7" fillId="3" borderId="4" xfId="0" applyNumberFormat="1" applyFont="1" applyFill="1" applyBorder="1" applyAlignment="1">
      <alignment horizontal="left" vertical="center" shrinkToFit="1"/>
    </xf>
    <xf numFmtId="1" fontId="7" fillId="3" borderId="4" xfId="0" applyNumberFormat="1" applyFont="1" applyFill="1" applyBorder="1" applyAlignment="1">
      <alignment vertical="center" shrinkToFit="1"/>
    </xf>
    <xf numFmtId="0" fontId="5" fillId="3" borderId="5" xfId="0" applyFont="1" applyFill="1" applyBorder="1" applyAlignment="1" applyProtection="1">
      <alignment vertical="center" shrinkToFit="1"/>
      <protection locked="0"/>
    </xf>
    <xf numFmtId="2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43" fontId="5" fillId="3" borderId="4" xfId="1" quotePrefix="1" applyNumberFormat="1" applyFont="1" applyFill="1" applyBorder="1" applyAlignment="1" applyProtection="1">
      <alignment horizontal="center" vertical="center" shrinkToFit="1"/>
      <protection locked="0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1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Alignment="1">
      <alignment vertical="center" shrinkToFit="1"/>
    </xf>
    <xf numFmtId="0" fontId="63" fillId="0" borderId="4" xfId="0" applyFont="1" applyBorder="1" applyAlignment="1">
      <alignment horizontal="center" shrinkToFit="1"/>
    </xf>
    <xf numFmtId="49" fontId="64" fillId="0" borderId="4" xfId="0" applyNumberFormat="1" applyFont="1" applyBorder="1" applyAlignment="1" applyProtection="1">
      <alignment horizontal="center" vertical="center" shrinkToFit="1"/>
      <protection locked="0"/>
    </xf>
    <xf numFmtId="164" fontId="5" fillId="0" borderId="5" xfId="0" quotePrefix="1" applyNumberFormat="1" applyFont="1" applyBorder="1" applyAlignment="1" applyProtection="1">
      <alignment horizontal="center" vertical="center" shrinkToFit="1"/>
      <protection locked="0"/>
    </xf>
    <xf numFmtId="15" fontId="5" fillId="3" borderId="4" xfId="0" quotePrefix="1" applyNumberFormat="1" applyFont="1" applyFill="1" applyBorder="1" applyAlignment="1" applyProtection="1">
      <alignment horizontal="center" vertical="center" shrinkToFit="1"/>
      <protection locked="0"/>
    </xf>
    <xf numFmtId="0" fontId="41" fillId="0" borderId="4" xfId="0" applyFont="1" applyBorder="1" applyAlignment="1" applyProtection="1">
      <alignment vertical="center" shrinkToFit="1"/>
      <protection locked="0"/>
    </xf>
    <xf numFmtId="1" fontId="5" fillId="0" borderId="13" xfId="2" applyNumberFormat="1" applyFont="1" applyBorder="1" applyAlignment="1">
      <alignment horizontal="center"/>
    </xf>
    <xf numFmtId="0" fontId="1" fillId="0" borderId="0" xfId="0" applyFont="1" applyAlignment="1">
      <alignment shrinkToFit="1"/>
    </xf>
    <xf numFmtId="49" fontId="7" fillId="0" borderId="4" xfId="0" applyNumberFormat="1" applyFont="1" applyFill="1" applyBorder="1" applyAlignment="1" applyProtection="1">
      <alignment vertical="center" shrinkToFit="1"/>
      <protection locked="0"/>
    </xf>
    <xf numFmtId="0" fontId="6" fillId="0" borderId="5" xfId="0" applyFont="1" applyFill="1" applyBorder="1" applyAlignment="1" applyProtection="1">
      <alignment horizontal="center" vertical="center" shrinkToFit="1"/>
      <protection locked="0"/>
    </xf>
    <xf numFmtId="164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2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55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4" xfId="0" quotePrefix="1" applyNumberFormat="1" applyFont="1" applyBorder="1" applyAlignment="1" applyProtection="1">
      <alignment vertical="center" shrinkToFit="1"/>
      <protection locked="0"/>
    </xf>
    <xf numFmtId="0" fontId="60" fillId="0" borderId="4" xfId="0" applyFont="1" applyFill="1" applyBorder="1" applyAlignment="1" applyProtection="1">
      <alignment horizontal="left" vertical="center" shrinkToFit="1"/>
      <protection locked="0"/>
    </xf>
    <xf numFmtId="0" fontId="27" fillId="0" borderId="4" xfId="0" applyFont="1" applyFill="1" applyBorder="1" applyAlignment="1" applyProtection="1">
      <alignment horizontal="center" vertical="center" shrinkToFit="1"/>
      <protection locked="0"/>
    </xf>
    <xf numFmtId="0" fontId="27" fillId="0" borderId="4" xfId="0" applyFont="1" applyBorder="1" applyAlignment="1" applyProtection="1">
      <alignment horizontal="left" vertical="center" shrinkToFit="1"/>
      <protection locked="0"/>
    </xf>
    <xf numFmtId="0" fontId="27" fillId="0" borderId="4" xfId="0" applyFont="1" applyBorder="1" applyAlignment="1" applyProtection="1">
      <alignment vertical="center" shrinkToFit="1"/>
      <protection locked="0"/>
    </xf>
    <xf numFmtId="4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27" fillId="0" borderId="4" xfId="0" applyNumberFormat="1" applyFont="1" applyBorder="1" applyAlignment="1" applyProtection="1">
      <alignment horizontal="center" vertical="center" shrinkToFit="1"/>
      <protection locked="0"/>
    </xf>
    <xf numFmtId="0" fontId="27" fillId="0" borderId="4" xfId="0" applyFont="1" applyFill="1" applyBorder="1" applyAlignment="1" applyProtection="1">
      <alignment horizontal="left" vertical="center" shrinkToFit="1"/>
      <protection locked="0"/>
    </xf>
    <xf numFmtId="2" fontId="27" fillId="0" borderId="4" xfId="0" applyNumberFormat="1" applyFont="1" applyFill="1" applyBorder="1" applyAlignment="1" applyProtection="1">
      <alignment horizontal="center" vertical="center" shrinkToFit="1"/>
      <protection locked="0"/>
    </xf>
    <xf numFmtId="1" fontId="27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65" fillId="0" borderId="4" xfId="0" applyFont="1" applyFill="1" applyBorder="1" applyAlignment="1">
      <alignment horizontal="left" vertical="center"/>
    </xf>
    <xf numFmtId="0" fontId="5" fillId="0" borderId="4" xfId="0" applyFont="1" applyBorder="1" applyAlignment="1" applyProtection="1">
      <alignment horizontal="left" vertical="center" shrinkToFit="1"/>
      <protection locked="0"/>
    </xf>
    <xf numFmtId="49" fontId="5" fillId="0" borderId="4" xfId="0" applyNumberFormat="1" applyFont="1" applyBorder="1" applyAlignment="1" applyProtection="1">
      <alignment horizontal="center" vertical="center" shrinkToFit="1"/>
      <protection locked="0"/>
    </xf>
    <xf numFmtId="49" fontId="27" fillId="0" borderId="5" xfId="0" applyNumberFormat="1" applyFont="1" applyBorder="1" applyAlignment="1" applyProtection="1">
      <alignment horizontal="center" vertical="center" shrinkToFit="1"/>
      <protection locked="0"/>
    </xf>
    <xf numFmtId="43" fontId="20" fillId="0" borderId="4" xfId="1" applyNumberFormat="1" applyFont="1" applyBorder="1" applyAlignment="1" applyProtection="1">
      <alignment horizontal="center" vertical="center" shrinkToFit="1"/>
      <protection locked="0"/>
    </xf>
    <xf numFmtId="0" fontId="65" fillId="0" borderId="4" xfId="0" applyFont="1" applyFill="1" applyBorder="1" applyAlignment="1" applyProtection="1">
      <alignment horizontal="left" vertical="center" shrinkToFit="1"/>
      <protection locked="0"/>
    </xf>
    <xf numFmtId="49" fontId="27" fillId="0" borderId="4" xfId="0" applyNumberFormat="1" applyFont="1" applyBorder="1" applyAlignment="1" applyProtection="1">
      <alignment horizontal="center" vertical="center" shrinkToFit="1"/>
      <protection locked="0"/>
    </xf>
    <xf numFmtId="43" fontId="20" fillId="0" borderId="4" xfId="1" applyFont="1" applyBorder="1" applyAlignment="1" applyProtection="1">
      <alignment horizontal="center" vertical="center" shrinkToFit="1"/>
      <protection locked="0"/>
    </xf>
    <xf numFmtId="0" fontId="65" fillId="0" borderId="4" xfId="0" applyFont="1" applyFill="1" applyBorder="1" applyAlignment="1">
      <alignment horizontal="left" vertical="center" shrinkToFit="1"/>
    </xf>
    <xf numFmtId="15" fontId="5" fillId="0" borderId="4" xfId="0" applyNumberFormat="1" applyFont="1" applyBorder="1" applyAlignment="1" applyProtection="1">
      <alignment vertical="center" shrinkToFit="1"/>
      <protection locked="0"/>
    </xf>
    <xf numFmtId="0" fontId="66" fillId="0" borderId="4" xfId="0" applyFont="1" applyBorder="1" applyAlignment="1" applyProtection="1">
      <alignment horizontal="center" vertical="center" shrinkToFit="1"/>
      <protection locked="0"/>
    </xf>
    <xf numFmtId="15" fontId="27" fillId="0" borderId="4" xfId="0" applyNumberFormat="1" applyFont="1" applyBorder="1" applyAlignment="1" applyProtection="1">
      <alignment vertical="center" shrinkToFit="1"/>
      <protection locked="0"/>
    </xf>
    <xf numFmtId="0" fontId="13" fillId="0" borderId="4" xfId="2" applyFont="1" applyFill="1" applyBorder="1" applyAlignment="1">
      <alignment horizontal="center"/>
    </xf>
    <xf numFmtId="15" fontId="13" fillId="0" borderId="4" xfId="0" quotePrefix="1" applyNumberFormat="1" applyFont="1" applyFill="1" applyBorder="1" applyAlignment="1" applyProtection="1">
      <alignment horizontal="center" vertical="center" shrinkToFit="1"/>
      <protection locked="0"/>
    </xf>
    <xf numFmtId="15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67" fillId="0" borderId="4" xfId="0" applyFont="1" applyBorder="1" applyAlignment="1" applyProtection="1">
      <alignment horizontal="center" vertical="center" shrinkToFit="1"/>
      <protection locked="0"/>
    </xf>
    <xf numFmtId="164" fontId="27" fillId="0" borderId="4" xfId="0" applyNumberFormat="1" applyFont="1" applyBorder="1" applyAlignment="1" applyProtection="1">
      <alignment vertical="center" shrinkToFit="1"/>
      <protection locked="0"/>
    </xf>
    <xf numFmtId="0" fontId="16" fillId="0" borderId="4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vertical="center" shrinkToFit="1"/>
      <protection locked="0"/>
    </xf>
    <xf numFmtId="43" fontId="5" fillId="3" borderId="4" xfId="1" quotePrefix="1" applyFont="1" applyFill="1" applyBorder="1" applyAlignment="1" applyProtection="1">
      <alignment horizontal="center" vertical="center" shrinkToFit="1"/>
      <protection locked="0"/>
    </xf>
    <xf numFmtId="0" fontId="68" fillId="3" borderId="4" xfId="0" applyFont="1" applyFill="1" applyBorder="1" applyAlignment="1">
      <alignment vertical="center" shrinkToFit="1"/>
    </xf>
    <xf numFmtId="0" fontId="27" fillId="0" borderId="4" xfId="0" applyFont="1" applyFill="1" applyBorder="1" applyAlignment="1" applyProtection="1">
      <alignment vertical="center" shrinkToFit="1"/>
      <protection locked="0"/>
    </xf>
    <xf numFmtId="43" fontId="27" fillId="0" borderId="4" xfId="1" quotePrefix="1" applyNumberFormat="1" applyFont="1" applyFill="1" applyBorder="1" applyAlignment="1" applyProtection="1">
      <alignment horizontal="center" vertical="center" shrinkToFit="1"/>
      <protection locked="0"/>
    </xf>
    <xf numFmtId="0" fontId="27" fillId="0" borderId="5" xfId="0" applyFont="1" applyFill="1" applyBorder="1" applyAlignment="1" applyProtection="1">
      <alignment horizontal="center" vertical="center" shrinkToFit="1"/>
      <protection locked="0"/>
    </xf>
    <xf numFmtId="1" fontId="27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center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3">
    <cellStyle name="Comma" xfId="1" builtinId="3"/>
    <cellStyle name="Normal" xfId="0" builtinId="0"/>
    <cellStyle name="Normal 2" xfId="2" xr:uid="{16A5E98D-C78E-4259-895C-E81D3D57D3A1}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49333</xdr:rowOff>
    </xdr:from>
    <xdr:to>
      <xdr:col>1</xdr:col>
      <xdr:colOff>381000</xdr:colOff>
      <xdr:row>3</xdr:row>
      <xdr:rowOff>293077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0" y="49333"/>
          <a:ext cx="659423" cy="71266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05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</a:t>
          </a:r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N208"/>
  <sheetViews>
    <sheetView showGridLines="0" tabSelected="1" zoomScale="130" zoomScaleNormal="130" zoomScaleSheetLayoutView="90" zoomScalePageLayoutView="120" workbookViewId="0">
      <pane ySplit="6" topLeftCell="A7" activePane="bottomLeft" state="frozen"/>
      <selection pane="bottomLeft" activeCell="I13" sqref="I13"/>
    </sheetView>
  </sheetViews>
  <sheetFormatPr defaultColWidth="9" defaultRowHeight="21.95" customHeight="1"/>
  <cols>
    <col min="1" max="1" width="4.140625" style="81" customWidth="1"/>
    <col min="2" max="2" width="19.140625" style="82" customWidth="1"/>
    <col min="3" max="3" width="14.140625" style="83" customWidth="1"/>
    <col min="4" max="4" width="8.140625" style="84" customWidth="1"/>
    <col min="5" max="5" width="30.140625" style="81" customWidth="1"/>
    <col min="6" max="6" width="16.7109375" style="81" customWidth="1"/>
    <col min="7" max="7" width="12.42578125" style="81" customWidth="1"/>
    <col min="8" max="8" width="8.28515625" style="81" customWidth="1"/>
    <col min="9" max="9" width="7" style="81" customWidth="1"/>
    <col min="10" max="10" width="7" style="85" customWidth="1"/>
    <col min="11" max="11" width="6" style="86" customWidth="1"/>
    <col min="12" max="12" width="5.5703125" style="87" customWidth="1"/>
    <col min="13" max="13" width="5.7109375" style="88" customWidth="1"/>
    <col min="14" max="14" width="7.42578125" style="2" customWidth="1"/>
    <col min="15" max="16384" width="9" style="25"/>
  </cols>
  <sheetData>
    <row r="1" spans="1:14" s="11" customFormat="1" ht="3.75" customHeight="1">
      <c r="A1" s="51"/>
      <c r="B1" s="51"/>
      <c r="C1" s="51"/>
      <c r="D1" s="51"/>
      <c r="E1" s="139"/>
      <c r="F1" s="139"/>
      <c r="G1" s="139"/>
      <c r="H1" s="139"/>
      <c r="I1" s="139"/>
      <c r="J1" s="139"/>
      <c r="K1" s="139"/>
      <c r="L1" s="139"/>
      <c r="M1" s="139"/>
      <c r="N1" s="9"/>
    </row>
    <row r="2" spans="1:14" s="11" customFormat="1" ht="27.75" customHeight="1">
      <c r="A2" s="52"/>
      <c r="B2" s="53" t="s">
        <v>54</v>
      </c>
      <c r="C2" s="269" t="s">
        <v>79</v>
      </c>
      <c r="D2" s="270"/>
      <c r="E2" s="271" t="s">
        <v>74</v>
      </c>
      <c r="F2" s="271"/>
      <c r="G2" s="271"/>
      <c r="H2" s="271"/>
      <c r="I2" s="271"/>
      <c r="J2" s="271"/>
      <c r="K2" s="271"/>
      <c r="L2" s="271"/>
      <c r="M2" s="271"/>
    </row>
    <row r="3" spans="1:14" s="11" customFormat="1" ht="5.25" customHeight="1">
      <c r="A3" s="52"/>
      <c r="B3" s="54"/>
      <c r="C3" s="54" t="s">
        <v>55</v>
      </c>
      <c r="D3" s="54"/>
      <c r="E3" s="55"/>
      <c r="F3" s="55"/>
      <c r="G3" s="55"/>
      <c r="H3" s="55"/>
      <c r="I3" s="55"/>
      <c r="J3" s="56"/>
      <c r="K3" s="57"/>
      <c r="L3" s="55"/>
      <c r="M3" s="58"/>
    </row>
    <row r="4" spans="1:14" s="11" customFormat="1" ht="28.5" customHeight="1">
      <c r="A4" s="59"/>
      <c r="B4" s="274" t="s">
        <v>59</v>
      </c>
      <c r="C4" s="274"/>
      <c r="D4" s="101">
        <v>76</v>
      </c>
      <c r="E4" s="140" t="s">
        <v>60</v>
      </c>
      <c r="F4" s="101">
        <v>118</v>
      </c>
      <c r="G4" s="142" t="s">
        <v>47</v>
      </c>
      <c r="H4" s="115">
        <v>2565</v>
      </c>
      <c r="I4" s="143" t="s">
        <v>76</v>
      </c>
      <c r="J4" s="273" t="s">
        <v>80</v>
      </c>
      <c r="K4" s="273"/>
      <c r="L4" s="144" t="s">
        <v>45</v>
      </c>
      <c r="M4" s="145">
        <v>44825</v>
      </c>
    </row>
    <row r="5" spans="1:14" s="26" customFormat="1" ht="4.5" customHeight="1">
      <c r="A5" s="60"/>
      <c r="B5" s="272"/>
      <c r="C5" s="272"/>
      <c r="D5" s="61"/>
      <c r="E5" s="141"/>
      <c r="F5" s="141"/>
      <c r="G5" s="62"/>
      <c r="H5" s="62"/>
      <c r="I5" s="62"/>
      <c r="J5" s="63"/>
      <c r="K5" s="64"/>
      <c r="L5" s="65"/>
      <c r="M5" s="62"/>
      <c r="N5" s="2"/>
    </row>
    <row r="6" spans="1:14" s="50" customFormat="1" ht="47.25" customHeight="1">
      <c r="A6" s="66" t="s">
        <v>0</v>
      </c>
      <c r="B6" s="66" t="s">
        <v>63</v>
      </c>
      <c r="C6" s="66" t="s">
        <v>1</v>
      </c>
      <c r="D6" s="67" t="s">
        <v>3</v>
      </c>
      <c r="E6" s="66" t="s">
        <v>70</v>
      </c>
      <c r="F6" s="68" t="s">
        <v>4</v>
      </c>
      <c r="G6" s="69" t="s">
        <v>5</v>
      </c>
      <c r="H6" s="66" t="s">
        <v>2</v>
      </c>
      <c r="I6" s="106" t="s">
        <v>43</v>
      </c>
      <c r="J6" s="107" t="s">
        <v>44</v>
      </c>
      <c r="K6" s="104" t="s">
        <v>72</v>
      </c>
      <c r="L6" s="105" t="s">
        <v>50</v>
      </c>
      <c r="M6" s="70" t="s">
        <v>6</v>
      </c>
      <c r="N6" s="12"/>
    </row>
    <row r="7" spans="1:14" ht="21.95" customHeight="1">
      <c r="A7" s="76">
        <v>1</v>
      </c>
      <c r="B7" s="119" t="s">
        <v>81</v>
      </c>
      <c r="C7" s="119" t="s">
        <v>82</v>
      </c>
      <c r="D7" s="77" t="s">
        <v>51</v>
      </c>
      <c r="E7" s="184" t="s">
        <v>321</v>
      </c>
      <c r="F7" s="184" t="s">
        <v>307</v>
      </c>
      <c r="G7" s="185" t="s">
        <v>293</v>
      </c>
      <c r="H7" s="184" t="s">
        <v>336</v>
      </c>
      <c r="I7" s="186" t="s">
        <v>367</v>
      </c>
      <c r="J7" s="187">
        <v>12</v>
      </c>
      <c r="K7" s="188">
        <v>0</v>
      </c>
      <c r="L7" s="184" t="s">
        <v>284</v>
      </c>
      <c r="M7" s="189">
        <v>1</v>
      </c>
    </row>
    <row r="8" spans="1:14" ht="21.95" customHeight="1">
      <c r="A8" s="76">
        <v>2</v>
      </c>
      <c r="B8" s="120" t="s">
        <v>83</v>
      </c>
      <c r="C8" s="119" t="s">
        <v>84</v>
      </c>
      <c r="D8" s="77" t="s">
        <v>51</v>
      </c>
      <c r="E8" s="223" t="s">
        <v>393</v>
      </c>
      <c r="F8" s="76" t="s">
        <v>394</v>
      </c>
      <c r="G8" s="76" t="s">
        <v>293</v>
      </c>
      <c r="H8" s="184" t="s">
        <v>286</v>
      </c>
      <c r="I8" s="186" t="s">
        <v>395</v>
      </c>
      <c r="J8" s="187">
        <v>14.3</v>
      </c>
      <c r="K8" s="188">
        <v>0</v>
      </c>
      <c r="L8" s="184" t="s">
        <v>284</v>
      </c>
      <c r="M8" s="189">
        <v>2</v>
      </c>
    </row>
    <row r="9" spans="1:14" ht="21.95" customHeight="1">
      <c r="A9" s="76">
        <v>3</v>
      </c>
      <c r="B9" s="120" t="s">
        <v>85</v>
      </c>
      <c r="C9" s="119" t="s">
        <v>84</v>
      </c>
      <c r="D9" s="77" t="s">
        <v>51</v>
      </c>
      <c r="E9" s="223" t="s">
        <v>517</v>
      </c>
      <c r="F9" s="76" t="s">
        <v>394</v>
      </c>
      <c r="G9" s="76" t="s">
        <v>308</v>
      </c>
      <c r="H9" s="184" t="s">
        <v>286</v>
      </c>
      <c r="I9" s="186" t="s">
        <v>518</v>
      </c>
      <c r="J9" s="187">
        <v>21</v>
      </c>
      <c r="K9" s="188">
        <v>0</v>
      </c>
      <c r="L9" s="184" t="s">
        <v>326</v>
      </c>
      <c r="M9" s="189">
        <v>2</v>
      </c>
    </row>
    <row r="10" spans="1:14" ht="21.95" customHeight="1">
      <c r="A10" s="76">
        <v>4</v>
      </c>
      <c r="B10" s="120" t="s">
        <v>86</v>
      </c>
      <c r="C10" s="119" t="s">
        <v>84</v>
      </c>
      <c r="D10" s="77" t="s">
        <v>51</v>
      </c>
      <c r="E10" s="223" t="s">
        <v>393</v>
      </c>
      <c r="F10" s="76" t="s">
        <v>394</v>
      </c>
      <c r="G10" s="76" t="s">
        <v>293</v>
      </c>
      <c r="H10" s="184" t="s">
        <v>286</v>
      </c>
      <c r="I10" s="186" t="s">
        <v>395</v>
      </c>
      <c r="J10" s="187">
        <v>14.3</v>
      </c>
      <c r="K10" s="188">
        <v>0</v>
      </c>
      <c r="L10" s="184" t="s">
        <v>284</v>
      </c>
      <c r="M10" s="189">
        <v>2</v>
      </c>
    </row>
    <row r="11" spans="1:14" ht="21.95" customHeight="1">
      <c r="A11" s="76">
        <v>5</v>
      </c>
      <c r="B11" s="124" t="s">
        <v>99</v>
      </c>
      <c r="C11" s="119" t="s">
        <v>296</v>
      </c>
      <c r="D11" s="77" t="s">
        <v>51</v>
      </c>
      <c r="E11" s="76" t="s">
        <v>396</v>
      </c>
      <c r="F11" s="76" t="s">
        <v>291</v>
      </c>
      <c r="G11" s="76" t="s">
        <v>292</v>
      </c>
      <c r="H11" s="184" t="s">
        <v>524</v>
      </c>
      <c r="I11" s="186" t="s">
        <v>401</v>
      </c>
      <c r="J11" s="187">
        <v>150</v>
      </c>
      <c r="K11" s="188">
        <v>0</v>
      </c>
      <c r="L11" s="184" t="s">
        <v>284</v>
      </c>
      <c r="M11" s="189">
        <v>2</v>
      </c>
    </row>
    <row r="12" spans="1:14" ht="21.95" customHeight="1">
      <c r="A12" s="76">
        <v>6</v>
      </c>
      <c r="B12" s="121" t="s">
        <v>87</v>
      </c>
      <c r="C12" s="122" t="s">
        <v>88</v>
      </c>
      <c r="D12" s="77" t="s">
        <v>51</v>
      </c>
      <c r="E12" s="76" t="s">
        <v>476</v>
      </c>
      <c r="F12" s="76" t="s">
        <v>290</v>
      </c>
      <c r="G12" s="76" t="s">
        <v>288</v>
      </c>
      <c r="H12" s="184" t="s">
        <v>520</v>
      </c>
      <c r="I12" s="186" t="s">
        <v>521</v>
      </c>
      <c r="J12" s="187">
        <v>3</v>
      </c>
      <c r="K12" s="188">
        <v>0</v>
      </c>
      <c r="L12" s="184" t="s">
        <v>284</v>
      </c>
      <c r="M12" s="189">
        <v>2</v>
      </c>
    </row>
    <row r="13" spans="1:14" ht="21.95" customHeight="1">
      <c r="A13" s="76">
        <v>7</v>
      </c>
      <c r="B13" s="121" t="s">
        <v>89</v>
      </c>
      <c r="C13" s="122" t="s">
        <v>90</v>
      </c>
      <c r="D13" s="77" t="s">
        <v>51</v>
      </c>
      <c r="E13" s="184" t="s">
        <v>322</v>
      </c>
      <c r="F13" s="184" t="s">
        <v>291</v>
      </c>
      <c r="G13" s="184" t="s">
        <v>293</v>
      </c>
      <c r="H13" s="184" t="s">
        <v>325</v>
      </c>
      <c r="I13" s="186" t="s">
        <v>331</v>
      </c>
      <c r="J13" s="187">
        <v>6</v>
      </c>
      <c r="K13" s="188">
        <v>0</v>
      </c>
      <c r="L13" s="184" t="s">
        <v>284</v>
      </c>
      <c r="M13" s="189">
        <v>1</v>
      </c>
    </row>
    <row r="14" spans="1:14" ht="21.95" customHeight="1">
      <c r="A14" s="76">
        <v>8</v>
      </c>
      <c r="B14" s="121" t="s">
        <v>91</v>
      </c>
      <c r="C14" s="122" t="s">
        <v>90</v>
      </c>
      <c r="D14" s="77" t="s">
        <v>51</v>
      </c>
      <c r="E14" s="184" t="s">
        <v>323</v>
      </c>
      <c r="F14" s="184" t="s">
        <v>291</v>
      </c>
      <c r="G14" s="184" t="s">
        <v>308</v>
      </c>
      <c r="H14" s="184" t="s">
        <v>286</v>
      </c>
      <c r="I14" s="186" t="s">
        <v>392</v>
      </c>
      <c r="J14" s="187">
        <v>6</v>
      </c>
      <c r="K14" s="188">
        <v>0</v>
      </c>
      <c r="L14" s="184" t="s">
        <v>284</v>
      </c>
      <c r="M14" s="189">
        <v>1</v>
      </c>
    </row>
    <row r="15" spans="1:14" ht="21.95" customHeight="1">
      <c r="A15" s="76">
        <v>9</v>
      </c>
      <c r="B15" s="121" t="s">
        <v>101</v>
      </c>
      <c r="C15" s="122" t="s">
        <v>90</v>
      </c>
      <c r="D15" s="77" t="s">
        <v>51</v>
      </c>
      <c r="E15" s="184" t="s">
        <v>397</v>
      </c>
      <c r="F15" s="184" t="s">
        <v>291</v>
      </c>
      <c r="G15" s="184" t="s">
        <v>308</v>
      </c>
      <c r="H15" s="184" t="s">
        <v>286</v>
      </c>
      <c r="I15" s="186" t="s">
        <v>519</v>
      </c>
      <c r="J15" s="187">
        <v>2</v>
      </c>
      <c r="K15" s="188">
        <v>0</v>
      </c>
      <c r="L15" s="184" t="s">
        <v>284</v>
      </c>
      <c r="M15" s="189">
        <v>2</v>
      </c>
    </row>
    <row r="16" spans="1:14" ht="21.95" customHeight="1">
      <c r="A16" s="76">
        <v>10</v>
      </c>
      <c r="B16" s="121" t="s">
        <v>93</v>
      </c>
      <c r="C16" s="122" t="s">
        <v>92</v>
      </c>
      <c r="D16" s="77" t="s">
        <v>51</v>
      </c>
      <c r="E16" s="184" t="s">
        <v>324</v>
      </c>
      <c r="F16" s="184" t="s">
        <v>299</v>
      </c>
      <c r="G16" s="184" t="s">
        <v>293</v>
      </c>
      <c r="H16" s="184" t="s">
        <v>329</v>
      </c>
      <c r="I16" s="186" t="s">
        <v>330</v>
      </c>
      <c r="J16" s="187">
        <v>6</v>
      </c>
      <c r="K16" s="188">
        <v>0</v>
      </c>
      <c r="L16" s="184" t="s">
        <v>284</v>
      </c>
      <c r="M16" s="189">
        <v>1</v>
      </c>
    </row>
    <row r="17" spans="1:13" ht="21.95" customHeight="1">
      <c r="A17" s="76">
        <v>11</v>
      </c>
      <c r="B17" s="121" t="s">
        <v>298</v>
      </c>
      <c r="C17" s="122" t="s">
        <v>92</v>
      </c>
      <c r="D17" s="77" t="s">
        <v>51</v>
      </c>
      <c r="E17" s="184"/>
      <c r="F17" s="184"/>
      <c r="G17" s="184"/>
      <c r="H17" s="184"/>
      <c r="I17" s="186"/>
      <c r="J17" s="187"/>
      <c r="K17" s="188"/>
      <c r="L17" s="184"/>
      <c r="M17" s="189"/>
    </row>
    <row r="18" spans="1:13" ht="21.95" customHeight="1">
      <c r="A18" s="76">
        <v>12</v>
      </c>
      <c r="B18" s="124" t="s">
        <v>400</v>
      </c>
      <c r="C18" s="122" t="s">
        <v>103</v>
      </c>
      <c r="D18" s="77" t="s">
        <v>51</v>
      </c>
      <c r="E18" s="237" t="s">
        <v>461</v>
      </c>
      <c r="F18" s="238" t="s">
        <v>291</v>
      </c>
      <c r="G18" s="160" t="s">
        <v>288</v>
      </c>
      <c r="H18" s="236" t="s">
        <v>294</v>
      </c>
      <c r="I18" s="238" t="s">
        <v>460</v>
      </c>
      <c r="J18" s="161">
        <v>3</v>
      </c>
      <c r="K18" s="239">
        <v>0</v>
      </c>
      <c r="L18" s="162" t="s">
        <v>284</v>
      </c>
      <c r="M18" s="240">
        <v>2</v>
      </c>
    </row>
    <row r="19" spans="1:13" ht="21.95" customHeight="1">
      <c r="A19" s="76">
        <v>13</v>
      </c>
      <c r="B19" s="121" t="s">
        <v>120</v>
      </c>
      <c r="C19" s="122" t="s">
        <v>98</v>
      </c>
      <c r="D19" s="77" t="s">
        <v>51</v>
      </c>
      <c r="E19" s="190" t="s">
        <v>411</v>
      </c>
      <c r="F19" s="184" t="s">
        <v>291</v>
      </c>
      <c r="G19" s="185" t="s">
        <v>292</v>
      </c>
      <c r="H19" s="190" t="s">
        <v>412</v>
      </c>
      <c r="I19" s="191" t="s">
        <v>413</v>
      </c>
      <c r="J19" s="189">
        <v>18</v>
      </c>
      <c r="K19" s="188">
        <v>0</v>
      </c>
      <c r="L19" s="184" t="s">
        <v>284</v>
      </c>
      <c r="M19" s="189">
        <v>2</v>
      </c>
    </row>
    <row r="20" spans="1:13" ht="21.95" customHeight="1">
      <c r="A20" s="76">
        <v>14</v>
      </c>
      <c r="B20" s="120" t="s">
        <v>420</v>
      </c>
      <c r="C20" s="226" t="s">
        <v>67</v>
      </c>
      <c r="D20" s="77" t="s">
        <v>51</v>
      </c>
      <c r="E20" s="223" t="s">
        <v>417</v>
      </c>
      <c r="F20" s="76" t="s">
        <v>291</v>
      </c>
      <c r="G20" s="76" t="s">
        <v>293</v>
      </c>
      <c r="H20" s="184" t="s">
        <v>418</v>
      </c>
      <c r="I20" s="195" t="s">
        <v>419</v>
      </c>
      <c r="J20" s="189">
        <v>6</v>
      </c>
      <c r="K20" s="188">
        <v>0</v>
      </c>
      <c r="L20" s="184" t="s">
        <v>284</v>
      </c>
      <c r="M20" s="189">
        <v>2</v>
      </c>
    </row>
    <row r="21" spans="1:13" ht="21.95" customHeight="1">
      <c r="A21" s="76">
        <v>15</v>
      </c>
      <c r="B21" s="121" t="s">
        <v>149</v>
      </c>
      <c r="C21" s="122" t="s">
        <v>100</v>
      </c>
      <c r="D21" s="77" t="s">
        <v>51</v>
      </c>
      <c r="E21" s="194" t="s">
        <v>414</v>
      </c>
      <c r="F21" s="184" t="s">
        <v>291</v>
      </c>
      <c r="G21" s="184" t="s">
        <v>292</v>
      </c>
      <c r="H21" s="190" t="s">
        <v>415</v>
      </c>
      <c r="I21" s="195" t="s">
        <v>416</v>
      </c>
      <c r="J21" s="189">
        <v>6</v>
      </c>
      <c r="K21" s="188">
        <v>0</v>
      </c>
      <c r="L21" s="184" t="s">
        <v>284</v>
      </c>
      <c r="M21" s="189">
        <v>2</v>
      </c>
    </row>
    <row r="22" spans="1:13" ht="21.95" customHeight="1">
      <c r="A22" s="76">
        <v>16</v>
      </c>
      <c r="B22" s="156" t="s">
        <v>315</v>
      </c>
      <c r="C22" s="119" t="s">
        <v>92</v>
      </c>
      <c r="D22" s="77" t="s">
        <v>51</v>
      </c>
      <c r="E22" s="192" t="s">
        <v>492</v>
      </c>
      <c r="F22" s="184" t="s">
        <v>299</v>
      </c>
      <c r="G22" s="184" t="s">
        <v>293</v>
      </c>
      <c r="H22" s="190" t="s">
        <v>336</v>
      </c>
      <c r="I22" s="192" t="s">
        <v>493</v>
      </c>
      <c r="J22" s="256">
        <v>140</v>
      </c>
      <c r="K22" s="188">
        <v>0</v>
      </c>
      <c r="L22" s="184" t="s">
        <v>284</v>
      </c>
      <c r="M22" s="189">
        <v>1</v>
      </c>
    </row>
    <row r="23" spans="1:13" ht="21.95" customHeight="1">
      <c r="A23" s="76">
        <v>17</v>
      </c>
      <c r="B23" s="121" t="s">
        <v>316</v>
      </c>
      <c r="C23" s="122" t="s">
        <v>314</v>
      </c>
      <c r="D23" s="77" t="s">
        <v>51</v>
      </c>
      <c r="E23" s="192" t="s">
        <v>492</v>
      </c>
      <c r="F23" s="184" t="s">
        <v>299</v>
      </c>
      <c r="G23" s="184" t="s">
        <v>293</v>
      </c>
      <c r="H23" s="190" t="s">
        <v>336</v>
      </c>
      <c r="I23" s="192" t="s">
        <v>493</v>
      </c>
      <c r="J23" s="256">
        <v>140</v>
      </c>
      <c r="K23" s="188">
        <v>0</v>
      </c>
      <c r="L23" s="184" t="s">
        <v>284</v>
      </c>
      <c r="M23" s="189">
        <v>1</v>
      </c>
    </row>
    <row r="24" spans="1:13" ht="21.95" customHeight="1">
      <c r="A24" s="76">
        <v>18</v>
      </c>
      <c r="B24" s="121" t="s">
        <v>95</v>
      </c>
      <c r="C24" s="122" t="s">
        <v>94</v>
      </c>
      <c r="D24" s="77" t="s">
        <v>51</v>
      </c>
      <c r="E24" s="194" t="s">
        <v>387</v>
      </c>
      <c r="F24" s="184" t="s">
        <v>291</v>
      </c>
      <c r="G24" s="184" t="s">
        <v>292</v>
      </c>
      <c r="H24" s="184" t="s">
        <v>388</v>
      </c>
      <c r="I24" s="195" t="s">
        <v>386</v>
      </c>
      <c r="J24" s="187">
        <v>13.3</v>
      </c>
      <c r="K24" s="196" t="s">
        <v>295</v>
      </c>
      <c r="L24" s="184" t="s">
        <v>284</v>
      </c>
      <c r="M24" s="189">
        <v>1</v>
      </c>
    </row>
    <row r="25" spans="1:13" ht="21.95" customHeight="1">
      <c r="A25" s="76">
        <v>19</v>
      </c>
      <c r="B25" s="121" t="s">
        <v>96</v>
      </c>
      <c r="C25" s="122" t="s">
        <v>94</v>
      </c>
      <c r="D25" s="77" t="s">
        <v>51</v>
      </c>
      <c r="E25" s="194" t="s">
        <v>422</v>
      </c>
      <c r="F25" s="184" t="s">
        <v>291</v>
      </c>
      <c r="G25" s="184" t="s">
        <v>306</v>
      </c>
      <c r="H25" s="190" t="s">
        <v>423</v>
      </c>
      <c r="I25" s="195" t="s">
        <v>523</v>
      </c>
      <c r="J25" s="189">
        <v>8</v>
      </c>
      <c r="K25" s="188">
        <v>0</v>
      </c>
      <c r="L25" s="184" t="s">
        <v>284</v>
      </c>
      <c r="M25" s="189">
        <v>2</v>
      </c>
    </row>
    <row r="26" spans="1:13" ht="21.95" customHeight="1">
      <c r="A26" s="76">
        <v>20</v>
      </c>
      <c r="B26" s="124" t="s">
        <v>102</v>
      </c>
      <c r="C26" s="122" t="s">
        <v>103</v>
      </c>
      <c r="D26" s="77" t="s">
        <v>51</v>
      </c>
      <c r="E26" s="259" t="s">
        <v>500</v>
      </c>
      <c r="F26" s="160" t="s">
        <v>291</v>
      </c>
      <c r="G26" s="160" t="s">
        <v>288</v>
      </c>
      <c r="H26" s="160" t="s">
        <v>501</v>
      </c>
      <c r="I26" s="260" t="s">
        <v>502</v>
      </c>
      <c r="J26" s="161">
        <v>6</v>
      </c>
      <c r="K26" s="178">
        <v>0</v>
      </c>
      <c r="L26" s="162" t="s">
        <v>284</v>
      </c>
      <c r="M26" s="163">
        <v>2</v>
      </c>
    </row>
    <row r="27" spans="1:13" ht="21.95" customHeight="1">
      <c r="A27" s="76">
        <v>21</v>
      </c>
      <c r="B27" s="121" t="s">
        <v>104</v>
      </c>
      <c r="C27" s="122" t="s">
        <v>98</v>
      </c>
      <c r="D27" s="77" t="s">
        <v>51</v>
      </c>
      <c r="E27" s="160" t="s">
        <v>345</v>
      </c>
      <c r="F27" s="160" t="s">
        <v>291</v>
      </c>
      <c r="G27" s="160" t="s">
        <v>308</v>
      </c>
      <c r="H27" s="160" t="s">
        <v>503</v>
      </c>
      <c r="I27" s="260" t="s">
        <v>504</v>
      </c>
      <c r="J27" s="161">
        <v>6</v>
      </c>
      <c r="K27" s="178">
        <v>0</v>
      </c>
      <c r="L27" s="162" t="s">
        <v>284</v>
      </c>
      <c r="M27" s="163">
        <v>2</v>
      </c>
    </row>
    <row r="28" spans="1:13" ht="21.95" customHeight="1">
      <c r="A28" s="76">
        <v>22</v>
      </c>
      <c r="B28" s="124" t="s">
        <v>105</v>
      </c>
      <c r="C28" s="122" t="s">
        <v>98</v>
      </c>
      <c r="D28" s="77" t="s">
        <v>51</v>
      </c>
      <c r="E28" s="194" t="s">
        <v>387</v>
      </c>
      <c r="F28" s="184" t="s">
        <v>291</v>
      </c>
      <c r="G28" s="184" t="s">
        <v>292</v>
      </c>
      <c r="H28" s="184" t="s">
        <v>388</v>
      </c>
      <c r="I28" s="195" t="s">
        <v>386</v>
      </c>
      <c r="J28" s="187">
        <v>13.3</v>
      </c>
      <c r="K28" s="196" t="s">
        <v>295</v>
      </c>
      <c r="L28" s="184" t="s">
        <v>284</v>
      </c>
      <c r="M28" s="189">
        <v>1</v>
      </c>
    </row>
    <row r="29" spans="1:13" ht="21.95" customHeight="1">
      <c r="A29" s="76">
        <v>23</v>
      </c>
      <c r="B29" s="121" t="s">
        <v>106</v>
      </c>
      <c r="C29" s="122" t="s">
        <v>98</v>
      </c>
      <c r="D29" s="77" t="s">
        <v>51</v>
      </c>
      <c r="E29" s="194" t="s">
        <v>387</v>
      </c>
      <c r="F29" s="184" t="s">
        <v>291</v>
      </c>
      <c r="G29" s="184" t="s">
        <v>292</v>
      </c>
      <c r="H29" s="184" t="s">
        <v>388</v>
      </c>
      <c r="I29" s="195" t="s">
        <v>386</v>
      </c>
      <c r="J29" s="187">
        <v>13.3</v>
      </c>
      <c r="K29" s="196" t="s">
        <v>295</v>
      </c>
      <c r="L29" s="184" t="s">
        <v>284</v>
      </c>
      <c r="M29" s="189">
        <v>1</v>
      </c>
    </row>
    <row r="30" spans="1:13" ht="21.95" customHeight="1">
      <c r="A30" s="76">
        <v>24</v>
      </c>
      <c r="B30" s="121" t="s">
        <v>107</v>
      </c>
      <c r="C30" s="122" t="s">
        <v>108</v>
      </c>
      <c r="D30" s="77" t="s">
        <v>51</v>
      </c>
      <c r="E30" s="259" t="s">
        <v>500</v>
      </c>
      <c r="F30" s="160" t="s">
        <v>291</v>
      </c>
      <c r="G30" s="160" t="s">
        <v>288</v>
      </c>
      <c r="H30" s="160" t="s">
        <v>501</v>
      </c>
      <c r="I30" s="260" t="s">
        <v>502</v>
      </c>
      <c r="J30" s="161">
        <v>6</v>
      </c>
      <c r="K30" s="178">
        <v>0</v>
      </c>
      <c r="L30" s="162" t="s">
        <v>284</v>
      </c>
      <c r="M30" s="163">
        <v>2</v>
      </c>
    </row>
    <row r="31" spans="1:13" ht="21.95" customHeight="1">
      <c r="A31" s="76">
        <v>25</v>
      </c>
      <c r="B31" s="121" t="s">
        <v>109</v>
      </c>
      <c r="C31" s="122" t="s">
        <v>110</v>
      </c>
      <c r="D31" s="77" t="s">
        <v>51</v>
      </c>
      <c r="E31" s="184" t="s">
        <v>345</v>
      </c>
      <c r="F31" s="184" t="s">
        <v>291</v>
      </c>
      <c r="G31" s="184" t="s">
        <v>308</v>
      </c>
      <c r="H31" s="184" t="s">
        <v>286</v>
      </c>
      <c r="I31" s="186" t="s">
        <v>346</v>
      </c>
      <c r="J31" s="187">
        <v>6</v>
      </c>
      <c r="K31" s="188">
        <v>0</v>
      </c>
      <c r="L31" s="184" t="s">
        <v>284</v>
      </c>
      <c r="M31" s="189">
        <v>1</v>
      </c>
    </row>
    <row r="32" spans="1:13" ht="21.95" customHeight="1">
      <c r="A32" s="76">
        <v>26</v>
      </c>
      <c r="B32" s="121" t="s">
        <v>111</v>
      </c>
      <c r="C32" s="122" t="s">
        <v>103</v>
      </c>
      <c r="D32" s="77" t="s">
        <v>51</v>
      </c>
      <c r="E32" s="194" t="s">
        <v>387</v>
      </c>
      <c r="F32" s="184" t="s">
        <v>291</v>
      </c>
      <c r="G32" s="184" t="s">
        <v>292</v>
      </c>
      <c r="H32" s="184" t="s">
        <v>388</v>
      </c>
      <c r="I32" s="195" t="s">
        <v>386</v>
      </c>
      <c r="J32" s="187">
        <v>13.3</v>
      </c>
      <c r="K32" s="196" t="s">
        <v>295</v>
      </c>
      <c r="L32" s="184" t="s">
        <v>284</v>
      </c>
      <c r="M32" s="189">
        <v>1</v>
      </c>
    </row>
    <row r="33" spans="1:13" ht="21.95" customHeight="1">
      <c r="A33" s="76">
        <v>27</v>
      </c>
      <c r="B33" s="125" t="s">
        <v>157</v>
      </c>
      <c r="C33" s="126" t="s">
        <v>98</v>
      </c>
      <c r="D33" s="77" t="s">
        <v>51</v>
      </c>
      <c r="E33" s="184" t="s">
        <v>347</v>
      </c>
      <c r="F33" s="184" t="s">
        <v>290</v>
      </c>
      <c r="G33" s="185" t="s">
        <v>288</v>
      </c>
      <c r="H33" s="184" t="s">
        <v>294</v>
      </c>
      <c r="I33" s="186" t="s">
        <v>348</v>
      </c>
      <c r="J33" s="187">
        <v>3</v>
      </c>
      <c r="K33" s="193">
        <v>0</v>
      </c>
      <c r="L33" s="184" t="s">
        <v>284</v>
      </c>
      <c r="M33" s="189">
        <v>1</v>
      </c>
    </row>
    <row r="34" spans="1:13" ht="21.95" customHeight="1">
      <c r="A34" s="76">
        <v>28</v>
      </c>
      <c r="B34" s="124" t="s">
        <v>309</v>
      </c>
      <c r="C34" s="122" t="s">
        <v>98</v>
      </c>
      <c r="D34" s="77" t="s">
        <v>51</v>
      </c>
      <c r="E34" s="184"/>
      <c r="F34" s="184"/>
      <c r="G34" s="184"/>
      <c r="H34" s="184"/>
      <c r="I34" s="184"/>
      <c r="J34" s="187"/>
      <c r="K34" s="188"/>
      <c r="L34" s="184"/>
      <c r="M34" s="189"/>
    </row>
    <row r="35" spans="1:13" ht="21.95" customHeight="1">
      <c r="A35" s="76">
        <v>29</v>
      </c>
      <c r="B35" s="124" t="s">
        <v>112</v>
      </c>
      <c r="C35" s="122" t="s">
        <v>98</v>
      </c>
      <c r="D35" s="77" t="s">
        <v>51</v>
      </c>
      <c r="E35" s="241" t="s">
        <v>465</v>
      </c>
      <c r="F35" s="236" t="s">
        <v>291</v>
      </c>
      <c r="G35" s="236" t="s">
        <v>292</v>
      </c>
      <c r="H35" s="236" t="s">
        <v>466</v>
      </c>
      <c r="I35" s="236" t="s">
        <v>467</v>
      </c>
      <c r="J35" s="242"/>
      <c r="K35" s="239">
        <v>0</v>
      </c>
      <c r="L35" s="236" t="s">
        <v>284</v>
      </c>
      <c r="M35" s="243">
        <v>2</v>
      </c>
    </row>
    <row r="36" spans="1:13" ht="21.95" customHeight="1">
      <c r="A36" s="76">
        <v>30</v>
      </c>
      <c r="B36" s="124" t="s">
        <v>304</v>
      </c>
      <c r="C36" s="122" t="s">
        <v>98</v>
      </c>
      <c r="D36" s="77" t="s">
        <v>51</v>
      </c>
      <c r="E36" s="184"/>
      <c r="F36" s="184"/>
      <c r="G36" s="184"/>
      <c r="H36" s="184"/>
      <c r="I36" s="184"/>
      <c r="J36" s="187"/>
      <c r="K36" s="188"/>
      <c r="L36" s="184"/>
      <c r="M36" s="189"/>
    </row>
    <row r="37" spans="1:13" ht="21.95" customHeight="1">
      <c r="A37" s="76">
        <v>31</v>
      </c>
      <c r="B37" s="121" t="s">
        <v>113</v>
      </c>
      <c r="C37" s="122" t="s">
        <v>103</v>
      </c>
      <c r="D37" s="77" t="s">
        <v>51</v>
      </c>
      <c r="E37" s="235" t="s">
        <v>387</v>
      </c>
      <c r="F37" s="184" t="s">
        <v>291</v>
      </c>
      <c r="G37" s="184" t="s">
        <v>292</v>
      </c>
      <c r="H37" s="184" t="s">
        <v>388</v>
      </c>
      <c r="I37" s="195" t="s">
        <v>386</v>
      </c>
      <c r="J37" s="187">
        <v>13.3</v>
      </c>
      <c r="K37" s="196" t="s">
        <v>295</v>
      </c>
      <c r="L37" s="184" t="s">
        <v>284</v>
      </c>
      <c r="M37" s="189">
        <v>1</v>
      </c>
    </row>
    <row r="38" spans="1:13" ht="21.95" customHeight="1">
      <c r="A38" s="76">
        <v>32</v>
      </c>
      <c r="B38" s="124" t="s">
        <v>114</v>
      </c>
      <c r="C38" s="122" t="s">
        <v>103</v>
      </c>
      <c r="D38" s="77" t="s">
        <v>51</v>
      </c>
      <c r="E38" s="184" t="s">
        <v>459</v>
      </c>
      <c r="F38" s="184" t="s">
        <v>291</v>
      </c>
      <c r="G38" s="184" t="s">
        <v>288</v>
      </c>
      <c r="H38" s="236" t="s">
        <v>294</v>
      </c>
      <c r="I38" s="184" t="s">
        <v>460</v>
      </c>
      <c r="J38" s="187">
        <v>4</v>
      </c>
      <c r="K38" s="188">
        <v>0</v>
      </c>
      <c r="L38" s="184" t="s">
        <v>284</v>
      </c>
      <c r="M38" s="189">
        <v>2</v>
      </c>
    </row>
    <row r="39" spans="1:13" ht="21.95" customHeight="1">
      <c r="A39" s="76">
        <v>33</v>
      </c>
      <c r="B39" s="121" t="s">
        <v>115</v>
      </c>
      <c r="C39" s="122" t="s">
        <v>100</v>
      </c>
      <c r="D39" s="77" t="s">
        <v>51</v>
      </c>
      <c r="E39" s="160" t="s">
        <v>462</v>
      </c>
      <c r="F39" s="238" t="s">
        <v>291</v>
      </c>
      <c r="G39" s="160" t="s">
        <v>292</v>
      </c>
      <c r="H39" s="160" t="s">
        <v>463</v>
      </c>
      <c r="I39" s="238" t="s">
        <v>464</v>
      </c>
      <c r="J39" s="161">
        <v>2.2999999999999998</v>
      </c>
      <c r="K39" s="178">
        <v>0</v>
      </c>
      <c r="L39" s="162" t="s">
        <v>284</v>
      </c>
      <c r="M39" s="240">
        <v>2</v>
      </c>
    </row>
    <row r="40" spans="1:13" ht="21.95" customHeight="1">
      <c r="A40" s="76">
        <v>34</v>
      </c>
      <c r="B40" s="121" t="s">
        <v>116</v>
      </c>
      <c r="C40" s="122" t="s">
        <v>100</v>
      </c>
      <c r="D40" s="77" t="s">
        <v>51</v>
      </c>
      <c r="E40" s="194" t="s">
        <v>387</v>
      </c>
      <c r="F40" s="184" t="s">
        <v>291</v>
      </c>
      <c r="G40" s="184" t="s">
        <v>292</v>
      </c>
      <c r="H40" s="184" t="s">
        <v>388</v>
      </c>
      <c r="I40" s="195" t="s">
        <v>386</v>
      </c>
      <c r="J40" s="187">
        <v>13.3</v>
      </c>
      <c r="K40" s="196" t="s">
        <v>295</v>
      </c>
      <c r="L40" s="184" t="s">
        <v>284</v>
      </c>
      <c r="M40" s="189">
        <v>1</v>
      </c>
    </row>
    <row r="41" spans="1:13" ht="21.95" customHeight="1">
      <c r="A41" s="76">
        <v>35</v>
      </c>
      <c r="B41" s="121" t="s">
        <v>317</v>
      </c>
      <c r="C41" s="122" t="s">
        <v>313</v>
      </c>
      <c r="D41" s="77" t="s">
        <v>51</v>
      </c>
      <c r="E41" s="194" t="s">
        <v>387</v>
      </c>
      <c r="F41" s="184" t="s">
        <v>291</v>
      </c>
      <c r="G41" s="184" t="s">
        <v>292</v>
      </c>
      <c r="H41" s="184" t="s">
        <v>388</v>
      </c>
      <c r="I41" s="195" t="s">
        <v>386</v>
      </c>
      <c r="J41" s="187">
        <v>13.3</v>
      </c>
      <c r="K41" s="196" t="s">
        <v>295</v>
      </c>
      <c r="L41" s="184" t="s">
        <v>284</v>
      </c>
      <c r="M41" s="189">
        <v>1</v>
      </c>
    </row>
    <row r="42" spans="1:13" ht="21.95" customHeight="1">
      <c r="A42" s="76">
        <v>36</v>
      </c>
      <c r="B42" s="125" t="s">
        <v>158</v>
      </c>
      <c r="C42" s="126" t="s">
        <v>108</v>
      </c>
      <c r="D42" s="77" t="s">
        <v>51</v>
      </c>
      <c r="E42" s="184" t="s">
        <v>349</v>
      </c>
      <c r="F42" s="184" t="s">
        <v>291</v>
      </c>
      <c r="G42" s="185" t="s">
        <v>293</v>
      </c>
      <c r="H42" s="184" t="s">
        <v>286</v>
      </c>
      <c r="I42" s="186" t="s">
        <v>350</v>
      </c>
      <c r="J42" s="187">
        <v>16</v>
      </c>
      <c r="K42" s="193">
        <v>0</v>
      </c>
      <c r="L42" s="184" t="s">
        <v>284</v>
      </c>
      <c r="M42" s="189">
        <v>1</v>
      </c>
    </row>
    <row r="43" spans="1:13" ht="21.95" customHeight="1">
      <c r="A43" s="76">
        <v>37</v>
      </c>
      <c r="B43" s="121" t="s">
        <v>117</v>
      </c>
      <c r="C43" s="122" t="s">
        <v>118</v>
      </c>
      <c r="D43" s="77" t="s">
        <v>51</v>
      </c>
      <c r="E43" s="160" t="s">
        <v>468</v>
      </c>
      <c r="F43" s="238" t="s">
        <v>291</v>
      </c>
      <c r="G43" s="160" t="s">
        <v>288</v>
      </c>
      <c r="H43" s="160" t="s">
        <v>469</v>
      </c>
      <c r="I43" s="238" t="s">
        <v>470</v>
      </c>
      <c r="J43" s="161">
        <v>2</v>
      </c>
      <c r="K43" s="178">
        <v>0</v>
      </c>
      <c r="L43" s="162" t="s">
        <v>284</v>
      </c>
      <c r="M43" s="240">
        <v>2</v>
      </c>
    </row>
    <row r="44" spans="1:13" ht="21.95" customHeight="1">
      <c r="A44" s="76">
        <v>38</v>
      </c>
      <c r="B44" s="121" t="s">
        <v>119</v>
      </c>
      <c r="C44" s="122" t="s">
        <v>103</v>
      </c>
      <c r="D44" s="77" t="s">
        <v>51</v>
      </c>
      <c r="E44" s="194" t="s">
        <v>387</v>
      </c>
      <c r="F44" s="184" t="s">
        <v>291</v>
      </c>
      <c r="G44" s="184" t="s">
        <v>292</v>
      </c>
      <c r="H44" s="184" t="s">
        <v>388</v>
      </c>
      <c r="I44" s="195" t="s">
        <v>386</v>
      </c>
      <c r="J44" s="187">
        <v>13.3</v>
      </c>
      <c r="K44" s="196" t="s">
        <v>295</v>
      </c>
      <c r="L44" s="184" t="s">
        <v>284</v>
      </c>
      <c r="M44" s="189">
        <v>1</v>
      </c>
    </row>
    <row r="45" spans="1:13" ht="21.95" customHeight="1">
      <c r="A45" s="76">
        <v>39</v>
      </c>
      <c r="B45" s="121" t="s">
        <v>126</v>
      </c>
      <c r="C45" s="122" t="s">
        <v>98</v>
      </c>
      <c r="D45" s="77" t="s">
        <v>51</v>
      </c>
      <c r="E45" s="194" t="s">
        <v>387</v>
      </c>
      <c r="F45" s="184" t="s">
        <v>291</v>
      </c>
      <c r="G45" s="184" t="s">
        <v>292</v>
      </c>
      <c r="H45" s="184" t="s">
        <v>388</v>
      </c>
      <c r="I45" s="195" t="s">
        <v>386</v>
      </c>
      <c r="J45" s="187">
        <v>13.3</v>
      </c>
      <c r="K45" s="196" t="s">
        <v>295</v>
      </c>
      <c r="L45" s="184" t="s">
        <v>284</v>
      </c>
      <c r="M45" s="189">
        <v>1</v>
      </c>
    </row>
    <row r="46" spans="1:13" ht="21.95" customHeight="1">
      <c r="A46" s="76">
        <v>40</v>
      </c>
      <c r="B46" s="123" t="s">
        <v>97</v>
      </c>
      <c r="C46" s="122" t="s">
        <v>98</v>
      </c>
      <c r="D46" s="77" t="s">
        <v>51</v>
      </c>
      <c r="E46" s="194" t="s">
        <v>387</v>
      </c>
      <c r="F46" s="184" t="s">
        <v>291</v>
      </c>
      <c r="G46" s="184" t="s">
        <v>292</v>
      </c>
      <c r="H46" s="184" t="s">
        <v>388</v>
      </c>
      <c r="I46" s="195" t="s">
        <v>386</v>
      </c>
      <c r="J46" s="187">
        <v>13.3</v>
      </c>
      <c r="K46" s="196" t="s">
        <v>295</v>
      </c>
      <c r="L46" s="184" t="s">
        <v>284</v>
      </c>
      <c r="M46" s="189">
        <v>1</v>
      </c>
    </row>
    <row r="47" spans="1:13" ht="21.95" customHeight="1">
      <c r="A47" s="76">
        <v>41</v>
      </c>
      <c r="B47" s="156" t="s">
        <v>298</v>
      </c>
      <c r="C47" s="77"/>
      <c r="D47" s="77" t="s">
        <v>51</v>
      </c>
      <c r="E47" s="76"/>
      <c r="F47" s="76"/>
      <c r="G47" s="76"/>
      <c r="H47" s="76"/>
      <c r="I47" s="76"/>
      <c r="J47" s="78"/>
      <c r="K47" s="79"/>
      <c r="L47" s="76"/>
      <c r="M47" s="80"/>
    </row>
    <row r="48" spans="1:13" ht="21.95" customHeight="1">
      <c r="A48" s="76">
        <v>42</v>
      </c>
      <c r="B48" s="121" t="s">
        <v>122</v>
      </c>
      <c r="C48" s="122" t="s">
        <v>67</v>
      </c>
      <c r="D48" s="77" t="s">
        <v>51</v>
      </c>
      <c r="E48" s="194" t="s">
        <v>360</v>
      </c>
      <c r="F48" s="184" t="s">
        <v>291</v>
      </c>
      <c r="G48" s="184" t="s">
        <v>308</v>
      </c>
      <c r="H48" s="184" t="s">
        <v>311</v>
      </c>
      <c r="I48" s="195" t="s">
        <v>359</v>
      </c>
      <c r="J48" s="187">
        <v>3</v>
      </c>
      <c r="K48" s="196" t="s">
        <v>295</v>
      </c>
      <c r="L48" s="184" t="s">
        <v>284</v>
      </c>
      <c r="M48" s="189">
        <v>1</v>
      </c>
    </row>
    <row r="49" spans="1:13" ht="21.95" customHeight="1">
      <c r="A49" s="76">
        <v>43</v>
      </c>
      <c r="B49" s="121" t="s">
        <v>123</v>
      </c>
      <c r="C49" s="122" t="s">
        <v>98</v>
      </c>
      <c r="D49" s="77" t="s">
        <v>51</v>
      </c>
      <c r="E49" s="194" t="s">
        <v>361</v>
      </c>
      <c r="F49" s="184" t="s">
        <v>291</v>
      </c>
      <c r="G49" s="184" t="s">
        <v>308</v>
      </c>
      <c r="H49" s="184" t="s">
        <v>311</v>
      </c>
      <c r="I49" s="195" t="s">
        <v>359</v>
      </c>
      <c r="J49" s="187">
        <v>3</v>
      </c>
      <c r="K49" s="196" t="s">
        <v>295</v>
      </c>
      <c r="L49" s="184" t="s">
        <v>284</v>
      </c>
      <c r="M49" s="189">
        <v>1</v>
      </c>
    </row>
    <row r="50" spans="1:13" ht="21.95" customHeight="1">
      <c r="A50" s="76">
        <v>44</v>
      </c>
      <c r="B50" s="124" t="s">
        <v>124</v>
      </c>
      <c r="C50" s="122" t="s">
        <v>98</v>
      </c>
      <c r="D50" s="77" t="s">
        <v>51</v>
      </c>
      <c r="E50" s="194" t="s">
        <v>362</v>
      </c>
      <c r="F50" s="184" t="s">
        <v>291</v>
      </c>
      <c r="G50" s="184" t="s">
        <v>308</v>
      </c>
      <c r="H50" s="184" t="s">
        <v>311</v>
      </c>
      <c r="I50" s="195" t="s">
        <v>359</v>
      </c>
      <c r="J50" s="187">
        <v>3</v>
      </c>
      <c r="K50" s="196" t="s">
        <v>295</v>
      </c>
      <c r="L50" s="184" t="s">
        <v>284</v>
      </c>
      <c r="M50" s="189">
        <v>1</v>
      </c>
    </row>
    <row r="51" spans="1:13" ht="21.95" customHeight="1">
      <c r="A51" s="76">
        <v>45</v>
      </c>
      <c r="B51" s="121" t="s">
        <v>125</v>
      </c>
      <c r="C51" s="122" t="s">
        <v>103</v>
      </c>
      <c r="D51" s="77" t="s">
        <v>51</v>
      </c>
      <c r="E51" s="194" t="s">
        <v>387</v>
      </c>
      <c r="F51" s="184" t="s">
        <v>291</v>
      </c>
      <c r="G51" s="184" t="s">
        <v>292</v>
      </c>
      <c r="H51" s="184" t="s">
        <v>388</v>
      </c>
      <c r="I51" s="195" t="s">
        <v>386</v>
      </c>
      <c r="J51" s="187">
        <v>13.3</v>
      </c>
      <c r="K51" s="196" t="s">
        <v>295</v>
      </c>
      <c r="L51" s="184" t="s">
        <v>284</v>
      </c>
      <c r="M51" s="189">
        <v>1</v>
      </c>
    </row>
    <row r="52" spans="1:13" ht="21.95" customHeight="1">
      <c r="A52" s="76">
        <v>46</v>
      </c>
      <c r="B52" s="121" t="s">
        <v>127</v>
      </c>
      <c r="C52" s="122" t="s">
        <v>100</v>
      </c>
      <c r="D52" s="77" t="s">
        <v>51</v>
      </c>
      <c r="E52" s="194" t="s">
        <v>387</v>
      </c>
      <c r="F52" s="184" t="s">
        <v>291</v>
      </c>
      <c r="G52" s="184" t="s">
        <v>292</v>
      </c>
      <c r="H52" s="184" t="s">
        <v>388</v>
      </c>
      <c r="I52" s="195" t="s">
        <v>386</v>
      </c>
      <c r="J52" s="187">
        <v>13.3</v>
      </c>
      <c r="K52" s="196" t="s">
        <v>295</v>
      </c>
      <c r="L52" s="184" t="s">
        <v>284</v>
      </c>
      <c r="M52" s="189">
        <v>1</v>
      </c>
    </row>
    <row r="53" spans="1:13" ht="21.95" customHeight="1">
      <c r="A53" s="76">
        <v>47</v>
      </c>
      <c r="B53" s="121" t="s">
        <v>130</v>
      </c>
      <c r="C53" s="122" t="s">
        <v>108</v>
      </c>
      <c r="D53" s="77" t="s">
        <v>51</v>
      </c>
      <c r="E53" s="194" t="s">
        <v>366</v>
      </c>
      <c r="F53" s="184" t="s">
        <v>291</v>
      </c>
      <c r="G53" s="184" t="s">
        <v>308</v>
      </c>
      <c r="H53" s="184" t="s">
        <v>311</v>
      </c>
      <c r="I53" s="195" t="s">
        <v>359</v>
      </c>
      <c r="J53" s="187">
        <v>3</v>
      </c>
      <c r="K53" s="196" t="s">
        <v>295</v>
      </c>
      <c r="L53" s="184" t="s">
        <v>284</v>
      </c>
      <c r="M53" s="189">
        <v>1</v>
      </c>
    </row>
    <row r="54" spans="1:13" ht="21.95" customHeight="1">
      <c r="A54" s="76">
        <v>48</v>
      </c>
      <c r="B54" s="125" t="s">
        <v>312</v>
      </c>
      <c r="C54" s="122" t="s">
        <v>108</v>
      </c>
      <c r="D54" s="77" t="s">
        <v>51</v>
      </c>
      <c r="E54" s="197" t="s">
        <v>365</v>
      </c>
      <c r="F54" s="184" t="s">
        <v>299</v>
      </c>
      <c r="G54" s="184" t="s">
        <v>293</v>
      </c>
      <c r="H54" s="184" t="s">
        <v>336</v>
      </c>
      <c r="I54" s="195" t="s">
        <v>368</v>
      </c>
      <c r="J54" s="187">
        <v>35</v>
      </c>
      <c r="K54" s="196" t="s">
        <v>295</v>
      </c>
      <c r="L54" s="184" t="s">
        <v>284</v>
      </c>
      <c r="M54" s="189">
        <v>1</v>
      </c>
    </row>
    <row r="55" spans="1:13" ht="21.95" customHeight="1">
      <c r="A55" s="76">
        <v>49</v>
      </c>
      <c r="B55" s="121" t="s">
        <v>128</v>
      </c>
      <c r="C55" s="122" t="s">
        <v>129</v>
      </c>
      <c r="D55" s="77" t="s">
        <v>51</v>
      </c>
      <c r="E55" s="194" t="s">
        <v>364</v>
      </c>
      <c r="F55" s="184" t="s">
        <v>291</v>
      </c>
      <c r="G55" s="184" t="s">
        <v>308</v>
      </c>
      <c r="H55" s="184" t="s">
        <v>311</v>
      </c>
      <c r="I55" s="195" t="s">
        <v>359</v>
      </c>
      <c r="J55" s="187">
        <v>3</v>
      </c>
      <c r="K55" s="196" t="s">
        <v>295</v>
      </c>
      <c r="L55" s="184" t="s">
        <v>284</v>
      </c>
      <c r="M55" s="189">
        <v>1</v>
      </c>
    </row>
    <row r="56" spans="1:13" ht="21.95" customHeight="1">
      <c r="A56" s="76">
        <v>50</v>
      </c>
      <c r="B56" s="121" t="s">
        <v>131</v>
      </c>
      <c r="C56" s="122" t="s">
        <v>103</v>
      </c>
      <c r="D56" s="77" t="s">
        <v>51</v>
      </c>
      <c r="E56" s="184" t="s">
        <v>333</v>
      </c>
      <c r="F56" s="184" t="s">
        <v>291</v>
      </c>
      <c r="G56" s="184" t="s">
        <v>292</v>
      </c>
      <c r="H56" s="184" t="s">
        <v>334</v>
      </c>
      <c r="I56" s="184" t="s">
        <v>335</v>
      </c>
      <c r="J56" s="187">
        <v>18</v>
      </c>
      <c r="K56" s="188">
        <v>0</v>
      </c>
      <c r="L56" s="184" t="s">
        <v>326</v>
      </c>
      <c r="M56" s="189">
        <v>1</v>
      </c>
    </row>
    <row r="57" spans="1:13" ht="21.95" customHeight="1">
      <c r="A57" s="76">
        <v>51</v>
      </c>
      <c r="B57" s="121" t="s">
        <v>132</v>
      </c>
      <c r="C57" s="122" t="s">
        <v>98</v>
      </c>
      <c r="D57" s="77" t="s">
        <v>51</v>
      </c>
      <c r="E57" s="76" t="s">
        <v>333</v>
      </c>
      <c r="F57" s="152" t="s">
        <v>291</v>
      </c>
      <c r="G57" s="152" t="s">
        <v>308</v>
      </c>
      <c r="H57" s="76" t="s">
        <v>407</v>
      </c>
      <c r="I57" s="76" t="s">
        <v>408</v>
      </c>
      <c r="J57" s="78">
        <v>6</v>
      </c>
      <c r="K57" s="74" t="s">
        <v>295</v>
      </c>
      <c r="L57" s="71" t="s">
        <v>326</v>
      </c>
      <c r="M57" s="75">
        <v>2</v>
      </c>
    </row>
    <row r="58" spans="1:13" ht="21.95" customHeight="1">
      <c r="A58" s="76">
        <v>52</v>
      </c>
      <c r="B58" s="124" t="s">
        <v>133</v>
      </c>
      <c r="C58" s="122" t="s">
        <v>98</v>
      </c>
      <c r="D58" s="77" t="s">
        <v>51</v>
      </c>
      <c r="E58" s="76" t="s">
        <v>333</v>
      </c>
      <c r="F58" s="152" t="s">
        <v>291</v>
      </c>
      <c r="G58" s="152" t="s">
        <v>308</v>
      </c>
      <c r="H58" s="76" t="s">
        <v>407</v>
      </c>
      <c r="I58" s="76" t="s">
        <v>408</v>
      </c>
      <c r="J58" s="78">
        <v>6</v>
      </c>
      <c r="K58" s="74" t="s">
        <v>295</v>
      </c>
      <c r="L58" s="71" t="s">
        <v>326</v>
      </c>
      <c r="M58" s="75">
        <v>2</v>
      </c>
    </row>
    <row r="59" spans="1:13" ht="21.95" customHeight="1">
      <c r="A59" s="76">
        <v>53</v>
      </c>
      <c r="B59" s="124" t="s">
        <v>318</v>
      </c>
      <c r="C59" s="122" t="s">
        <v>67</v>
      </c>
      <c r="D59" s="77" t="s">
        <v>51</v>
      </c>
      <c r="E59" s="261" t="s">
        <v>369</v>
      </c>
      <c r="F59" s="152" t="s">
        <v>299</v>
      </c>
      <c r="G59" s="152" t="s">
        <v>293</v>
      </c>
      <c r="H59" s="152" t="s">
        <v>336</v>
      </c>
      <c r="I59" s="182" t="s">
        <v>370</v>
      </c>
      <c r="J59" s="153">
        <v>35</v>
      </c>
      <c r="K59" s="165" t="s">
        <v>295</v>
      </c>
      <c r="L59" s="152" t="s">
        <v>284</v>
      </c>
      <c r="M59" s="155">
        <v>1</v>
      </c>
    </row>
    <row r="60" spans="1:13" ht="21.95" customHeight="1">
      <c r="A60" s="76">
        <v>54</v>
      </c>
      <c r="B60" s="121" t="s">
        <v>135</v>
      </c>
      <c r="C60" s="122" t="s">
        <v>100</v>
      </c>
      <c r="D60" s="77" t="s">
        <v>51</v>
      </c>
      <c r="E60" s="76" t="s">
        <v>333</v>
      </c>
      <c r="F60" s="152" t="s">
        <v>291</v>
      </c>
      <c r="G60" s="152" t="s">
        <v>308</v>
      </c>
      <c r="H60" s="76" t="s">
        <v>407</v>
      </c>
      <c r="I60" s="76" t="s">
        <v>408</v>
      </c>
      <c r="J60" s="78">
        <v>6</v>
      </c>
      <c r="K60" s="74" t="s">
        <v>295</v>
      </c>
      <c r="L60" s="71" t="s">
        <v>326</v>
      </c>
      <c r="M60" s="75">
        <v>2</v>
      </c>
    </row>
    <row r="61" spans="1:13" ht="21.95" customHeight="1">
      <c r="A61" s="76">
        <v>55</v>
      </c>
      <c r="B61" s="125" t="s">
        <v>136</v>
      </c>
      <c r="C61" s="126" t="s">
        <v>100</v>
      </c>
      <c r="D61" s="77" t="s">
        <v>51</v>
      </c>
      <c r="E61" s="184" t="s">
        <v>333</v>
      </c>
      <c r="F61" s="184" t="s">
        <v>291</v>
      </c>
      <c r="G61" s="184" t="s">
        <v>292</v>
      </c>
      <c r="H61" s="184" t="s">
        <v>334</v>
      </c>
      <c r="I61" s="184" t="s">
        <v>335</v>
      </c>
      <c r="J61" s="187">
        <v>18</v>
      </c>
      <c r="K61" s="188">
        <v>0</v>
      </c>
      <c r="L61" s="184" t="s">
        <v>326</v>
      </c>
      <c r="M61" s="189">
        <v>1</v>
      </c>
    </row>
    <row r="62" spans="1:13" ht="21.95" customHeight="1">
      <c r="A62" s="76">
        <v>56</v>
      </c>
      <c r="B62" s="121" t="s">
        <v>137</v>
      </c>
      <c r="C62" s="122" t="s">
        <v>103</v>
      </c>
      <c r="D62" s="77" t="s">
        <v>51</v>
      </c>
      <c r="E62" s="184" t="s">
        <v>494</v>
      </c>
      <c r="F62" s="184" t="s">
        <v>291</v>
      </c>
      <c r="G62" s="184" t="s">
        <v>288</v>
      </c>
      <c r="H62" s="184" t="s">
        <v>495</v>
      </c>
      <c r="I62" s="257" t="s">
        <v>496</v>
      </c>
      <c r="J62" s="187">
        <v>6</v>
      </c>
      <c r="K62" s="193">
        <v>0</v>
      </c>
      <c r="L62" s="184" t="s">
        <v>284</v>
      </c>
      <c r="M62" s="189">
        <v>1</v>
      </c>
    </row>
    <row r="63" spans="1:13" ht="21.95" customHeight="1">
      <c r="A63" s="76">
        <v>57</v>
      </c>
      <c r="B63" s="121" t="s">
        <v>142</v>
      </c>
      <c r="C63" s="122" t="s">
        <v>103</v>
      </c>
      <c r="D63" s="77" t="s">
        <v>51</v>
      </c>
      <c r="E63" s="184" t="s">
        <v>497</v>
      </c>
      <c r="F63" s="184" t="s">
        <v>291</v>
      </c>
      <c r="G63" s="184" t="s">
        <v>292</v>
      </c>
      <c r="H63" s="184" t="s">
        <v>498</v>
      </c>
      <c r="I63" s="258" t="s">
        <v>499</v>
      </c>
      <c r="J63" s="187">
        <v>21</v>
      </c>
      <c r="K63" s="193">
        <v>0</v>
      </c>
      <c r="L63" s="184" t="s">
        <v>284</v>
      </c>
      <c r="M63" s="189">
        <v>1</v>
      </c>
    </row>
    <row r="64" spans="1:13" ht="21.95" customHeight="1">
      <c r="A64" s="76">
        <v>58</v>
      </c>
      <c r="B64" s="121" t="s">
        <v>138</v>
      </c>
      <c r="C64" s="122" t="s">
        <v>103</v>
      </c>
      <c r="D64" s="77" t="s">
        <v>51</v>
      </c>
      <c r="E64" s="152" t="s">
        <v>441</v>
      </c>
      <c r="F64" s="152" t="s">
        <v>291</v>
      </c>
      <c r="G64" s="152" t="s">
        <v>292</v>
      </c>
      <c r="H64" s="152" t="s">
        <v>442</v>
      </c>
      <c r="I64" s="183" t="s">
        <v>443</v>
      </c>
      <c r="J64" s="153">
        <v>21</v>
      </c>
      <c r="K64" s="181">
        <v>0</v>
      </c>
      <c r="L64" s="154" t="s">
        <v>284</v>
      </c>
      <c r="M64" s="155">
        <v>2</v>
      </c>
    </row>
    <row r="65" spans="1:13" ht="21.95" customHeight="1">
      <c r="A65" s="76">
        <v>59</v>
      </c>
      <c r="B65" s="121" t="s">
        <v>139</v>
      </c>
      <c r="C65" s="122" t="s">
        <v>67</v>
      </c>
      <c r="D65" s="77" t="s">
        <v>51</v>
      </c>
      <c r="E65" s="184" t="s">
        <v>444</v>
      </c>
      <c r="F65" s="152" t="s">
        <v>291</v>
      </c>
      <c r="G65" s="152" t="s">
        <v>292</v>
      </c>
      <c r="H65" s="152" t="s">
        <v>445</v>
      </c>
      <c r="I65" s="183">
        <v>23869</v>
      </c>
      <c r="J65" s="153">
        <v>3</v>
      </c>
      <c r="K65" s="181">
        <v>0</v>
      </c>
      <c r="L65" s="154" t="s">
        <v>284</v>
      </c>
      <c r="M65" s="155">
        <v>2</v>
      </c>
    </row>
    <row r="66" spans="1:13" ht="21.95" customHeight="1">
      <c r="A66" s="76">
        <v>60</v>
      </c>
      <c r="B66" s="121" t="s">
        <v>140</v>
      </c>
      <c r="C66" s="122" t="s">
        <v>118</v>
      </c>
      <c r="D66" s="77" t="s">
        <v>51</v>
      </c>
      <c r="E66" s="184" t="s">
        <v>353</v>
      </c>
      <c r="F66" s="184" t="s">
        <v>291</v>
      </c>
      <c r="G66" s="184" t="s">
        <v>308</v>
      </c>
      <c r="H66" s="184" t="s">
        <v>286</v>
      </c>
      <c r="I66" s="258">
        <v>23791</v>
      </c>
      <c r="J66" s="187">
        <v>3</v>
      </c>
      <c r="K66" s="181">
        <v>0</v>
      </c>
      <c r="L66" s="184" t="s">
        <v>284</v>
      </c>
      <c r="M66" s="189">
        <v>1</v>
      </c>
    </row>
    <row r="67" spans="1:13" ht="21.95" customHeight="1">
      <c r="A67" s="76">
        <v>61</v>
      </c>
      <c r="B67" s="121" t="s">
        <v>141</v>
      </c>
      <c r="C67" s="122" t="s">
        <v>118</v>
      </c>
      <c r="D67" s="77" t="s">
        <v>51</v>
      </c>
      <c r="E67" s="184" t="s">
        <v>353</v>
      </c>
      <c r="F67" s="184" t="s">
        <v>291</v>
      </c>
      <c r="G67" s="184" t="s">
        <v>308</v>
      </c>
      <c r="H67" s="184" t="s">
        <v>286</v>
      </c>
      <c r="I67" s="258">
        <v>23791</v>
      </c>
      <c r="J67" s="187">
        <v>3</v>
      </c>
      <c r="K67" s="181">
        <v>0</v>
      </c>
      <c r="L67" s="184" t="s">
        <v>284</v>
      </c>
      <c r="M67" s="189">
        <v>1</v>
      </c>
    </row>
    <row r="68" spans="1:13" ht="21.95" customHeight="1">
      <c r="A68" s="76">
        <v>62</v>
      </c>
      <c r="B68" s="121" t="s">
        <v>301</v>
      </c>
      <c r="C68" s="122" t="s">
        <v>103</v>
      </c>
      <c r="D68" s="77" t="s">
        <v>51</v>
      </c>
      <c r="E68" s="252" t="s">
        <v>481</v>
      </c>
      <c r="F68" s="245" t="s">
        <v>291</v>
      </c>
      <c r="G68" s="76" t="s">
        <v>288</v>
      </c>
      <c r="H68" s="77" t="s">
        <v>288</v>
      </c>
      <c r="I68" s="246" t="s">
        <v>416</v>
      </c>
      <c r="J68" s="247" t="s">
        <v>482</v>
      </c>
      <c r="K68" s="181">
        <v>0</v>
      </c>
      <c r="L68" s="162" t="s">
        <v>284</v>
      </c>
      <c r="M68" s="163">
        <v>2</v>
      </c>
    </row>
    <row r="69" spans="1:13" ht="21.95" customHeight="1">
      <c r="A69" s="76">
        <v>63</v>
      </c>
      <c r="B69" s="121" t="s">
        <v>146</v>
      </c>
      <c r="C69" s="122" t="s">
        <v>67</v>
      </c>
      <c r="D69" s="77" t="s">
        <v>51</v>
      </c>
      <c r="E69" s="244" t="s">
        <v>483</v>
      </c>
      <c r="F69" s="245" t="s">
        <v>291</v>
      </c>
      <c r="G69" s="76" t="s">
        <v>292</v>
      </c>
      <c r="H69" s="76" t="s">
        <v>292</v>
      </c>
      <c r="I69" s="246" t="s">
        <v>484</v>
      </c>
      <c r="J69" s="247" t="s">
        <v>482</v>
      </c>
      <c r="K69" s="181">
        <v>0</v>
      </c>
      <c r="L69" s="162" t="s">
        <v>284</v>
      </c>
      <c r="M69" s="163">
        <v>2</v>
      </c>
    </row>
    <row r="70" spans="1:13" ht="21.95" customHeight="1">
      <c r="A70" s="76">
        <v>64</v>
      </c>
      <c r="B70" s="121" t="s">
        <v>303</v>
      </c>
      <c r="C70" s="122" t="s">
        <v>67</v>
      </c>
      <c r="D70" s="77" t="s">
        <v>51</v>
      </c>
      <c r="E70" s="184"/>
      <c r="F70" s="184"/>
      <c r="G70" s="184"/>
      <c r="H70" s="184"/>
      <c r="I70" s="198"/>
      <c r="J70" s="198"/>
      <c r="K70" s="188"/>
      <c r="L70" s="199"/>
      <c r="M70" s="200"/>
    </row>
    <row r="71" spans="1:13" ht="21.95" customHeight="1">
      <c r="A71" s="76">
        <v>65</v>
      </c>
      <c r="B71" s="121" t="s">
        <v>147</v>
      </c>
      <c r="C71" s="122" t="s">
        <v>100</v>
      </c>
      <c r="D71" s="77" t="s">
        <v>51</v>
      </c>
      <c r="E71" s="194" t="s">
        <v>387</v>
      </c>
      <c r="F71" s="184" t="s">
        <v>291</v>
      </c>
      <c r="G71" s="184" t="s">
        <v>292</v>
      </c>
      <c r="H71" s="184" t="s">
        <v>388</v>
      </c>
      <c r="I71" s="195" t="s">
        <v>386</v>
      </c>
      <c r="J71" s="187">
        <v>13.3</v>
      </c>
      <c r="K71" s="196" t="s">
        <v>295</v>
      </c>
      <c r="L71" s="184" t="s">
        <v>284</v>
      </c>
      <c r="M71" s="189">
        <v>1</v>
      </c>
    </row>
    <row r="72" spans="1:13" ht="21.95" customHeight="1">
      <c r="A72" s="76">
        <v>66</v>
      </c>
      <c r="B72" s="125" t="s">
        <v>148</v>
      </c>
      <c r="C72" s="126" t="s">
        <v>100</v>
      </c>
      <c r="D72" s="77" t="s">
        <v>51</v>
      </c>
      <c r="E72" s="194" t="s">
        <v>387</v>
      </c>
      <c r="F72" s="184" t="s">
        <v>291</v>
      </c>
      <c r="G72" s="184" t="s">
        <v>292</v>
      </c>
      <c r="H72" s="184" t="s">
        <v>388</v>
      </c>
      <c r="I72" s="195" t="s">
        <v>386</v>
      </c>
      <c r="J72" s="187">
        <v>13.3</v>
      </c>
      <c r="K72" s="196" t="s">
        <v>295</v>
      </c>
      <c r="L72" s="184" t="s">
        <v>284</v>
      </c>
      <c r="M72" s="189">
        <v>1</v>
      </c>
    </row>
    <row r="73" spans="1:13" ht="21.95" customHeight="1">
      <c r="A73" s="76">
        <v>67</v>
      </c>
      <c r="B73" s="127" t="s">
        <v>150</v>
      </c>
      <c r="C73" s="126" t="s">
        <v>129</v>
      </c>
      <c r="D73" s="77" t="s">
        <v>51</v>
      </c>
      <c r="E73" s="249" t="s">
        <v>485</v>
      </c>
      <c r="F73" s="245" t="s">
        <v>291</v>
      </c>
      <c r="G73" s="76" t="s">
        <v>293</v>
      </c>
      <c r="H73" s="76" t="s">
        <v>293</v>
      </c>
      <c r="I73" s="180" t="s">
        <v>447</v>
      </c>
      <c r="J73" s="247" t="s">
        <v>482</v>
      </c>
      <c r="K73" s="248"/>
      <c r="L73" s="162" t="s">
        <v>284</v>
      </c>
      <c r="M73" s="163">
        <v>2</v>
      </c>
    </row>
    <row r="74" spans="1:13" ht="21.95" customHeight="1">
      <c r="A74" s="76">
        <v>68</v>
      </c>
      <c r="B74" s="125" t="s">
        <v>151</v>
      </c>
      <c r="C74" s="126" t="s">
        <v>108</v>
      </c>
      <c r="D74" s="77" t="s">
        <v>51</v>
      </c>
      <c r="E74" s="249" t="s">
        <v>486</v>
      </c>
      <c r="F74" s="245" t="s">
        <v>291</v>
      </c>
      <c r="G74" s="76" t="s">
        <v>288</v>
      </c>
      <c r="H74" s="76" t="s">
        <v>288</v>
      </c>
      <c r="I74" s="180" t="s">
        <v>487</v>
      </c>
      <c r="J74" s="247" t="s">
        <v>488</v>
      </c>
      <c r="K74" s="248"/>
      <c r="L74" s="162" t="s">
        <v>284</v>
      </c>
      <c r="M74" s="163">
        <v>2</v>
      </c>
    </row>
    <row r="75" spans="1:13" ht="21.95" customHeight="1">
      <c r="A75" s="76">
        <v>69</v>
      </c>
      <c r="B75" s="121" t="s">
        <v>143</v>
      </c>
      <c r="C75" s="122" t="s">
        <v>67</v>
      </c>
      <c r="D75" s="77" t="s">
        <v>51</v>
      </c>
      <c r="E75" s="76" t="s">
        <v>435</v>
      </c>
      <c r="F75" s="76" t="s">
        <v>291</v>
      </c>
      <c r="G75" s="76" t="s">
        <v>306</v>
      </c>
      <c r="H75" s="76" t="s">
        <v>436</v>
      </c>
      <c r="I75" s="150" t="s">
        <v>437</v>
      </c>
      <c r="J75" s="78">
        <v>5</v>
      </c>
      <c r="K75" s="79" t="s">
        <v>436</v>
      </c>
      <c r="L75" s="71" t="s">
        <v>284</v>
      </c>
      <c r="M75" s="80">
        <v>2</v>
      </c>
    </row>
    <row r="76" spans="1:13" ht="21.95" customHeight="1">
      <c r="A76" s="76">
        <v>70</v>
      </c>
      <c r="B76" s="121" t="s">
        <v>144</v>
      </c>
      <c r="C76" s="122" t="s">
        <v>98</v>
      </c>
      <c r="D76" s="77" t="s">
        <v>51</v>
      </c>
      <c r="E76" s="76" t="s">
        <v>438</v>
      </c>
      <c r="F76" s="76" t="s">
        <v>291</v>
      </c>
      <c r="G76" s="76" t="s">
        <v>292</v>
      </c>
      <c r="H76" s="228" t="s">
        <v>439</v>
      </c>
      <c r="I76" s="76" t="s">
        <v>440</v>
      </c>
      <c r="J76" s="78">
        <v>18</v>
      </c>
      <c r="K76" s="181">
        <v>0</v>
      </c>
      <c r="L76" s="71" t="s">
        <v>284</v>
      </c>
      <c r="M76" s="80">
        <v>2</v>
      </c>
    </row>
    <row r="77" spans="1:13" ht="21.95" customHeight="1">
      <c r="A77" s="76">
        <v>71</v>
      </c>
      <c r="B77" s="121" t="s">
        <v>121</v>
      </c>
      <c r="C77" s="122" t="s">
        <v>103</v>
      </c>
      <c r="D77" s="77" t="s">
        <v>51</v>
      </c>
      <c r="E77" s="152" t="s">
        <v>432</v>
      </c>
      <c r="F77" s="151" t="s">
        <v>291</v>
      </c>
      <c r="G77" s="152" t="s">
        <v>288</v>
      </c>
      <c r="H77" s="76" t="s">
        <v>433</v>
      </c>
      <c r="I77" s="180" t="s">
        <v>434</v>
      </c>
      <c r="J77" s="153">
        <v>12</v>
      </c>
      <c r="K77" s="165" t="s">
        <v>295</v>
      </c>
      <c r="L77" s="154" t="s">
        <v>284</v>
      </c>
      <c r="M77" s="80">
        <v>2</v>
      </c>
    </row>
    <row r="78" spans="1:13" ht="21.95" customHeight="1">
      <c r="A78" s="76">
        <v>72</v>
      </c>
      <c r="B78" s="124" t="s">
        <v>298</v>
      </c>
      <c r="C78" s="122" t="s">
        <v>103</v>
      </c>
      <c r="D78" s="77" t="s">
        <v>51</v>
      </c>
      <c r="E78" s="152"/>
      <c r="F78" s="152"/>
      <c r="G78" s="152"/>
      <c r="H78" s="152"/>
      <c r="I78" s="152"/>
      <c r="J78" s="153"/>
      <c r="K78" s="168"/>
      <c r="L78" s="152"/>
      <c r="M78" s="155"/>
    </row>
    <row r="79" spans="1:13" ht="21.95" customHeight="1">
      <c r="A79" s="76">
        <v>73</v>
      </c>
      <c r="B79" s="121" t="s">
        <v>145</v>
      </c>
      <c r="C79" s="122" t="s">
        <v>129</v>
      </c>
      <c r="D79" s="77" t="s">
        <v>51</v>
      </c>
      <c r="E79" s="148" t="s">
        <v>438</v>
      </c>
      <c r="F79" s="76" t="s">
        <v>291</v>
      </c>
      <c r="G79" s="76" t="s">
        <v>292</v>
      </c>
      <c r="H79" s="76" t="s">
        <v>439</v>
      </c>
      <c r="I79" s="76" t="s">
        <v>440</v>
      </c>
      <c r="J79" s="78">
        <v>18</v>
      </c>
      <c r="K79" s="181">
        <v>0</v>
      </c>
      <c r="L79" s="71" t="s">
        <v>284</v>
      </c>
      <c r="M79" s="80">
        <v>2</v>
      </c>
    </row>
    <row r="80" spans="1:13" ht="21.95" customHeight="1">
      <c r="A80" s="76">
        <v>74</v>
      </c>
      <c r="B80" s="121" t="s">
        <v>152</v>
      </c>
      <c r="C80" s="122" t="s">
        <v>118</v>
      </c>
      <c r="D80" s="77" t="s">
        <v>51</v>
      </c>
      <c r="E80" s="194" t="s">
        <v>387</v>
      </c>
      <c r="F80" s="184" t="s">
        <v>291</v>
      </c>
      <c r="G80" s="184" t="s">
        <v>292</v>
      </c>
      <c r="H80" s="184" t="s">
        <v>388</v>
      </c>
      <c r="I80" s="195" t="s">
        <v>386</v>
      </c>
      <c r="J80" s="187">
        <v>13.3</v>
      </c>
      <c r="K80" s="196" t="s">
        <v>295</v>
      </c>
      <c r="L80" s="184" t="s">
        <v>284</v>
      </c>
      <c r="M80" s="189">
        <v>1</v>
      </c>
    </row>
    <row r="81" spans="1:13" ht="21.95" customHeight="1">
      <c r="A81" s="76">
        <v>75</v>
      </c>
      <c r="B81" s="134" t="s">
        <v>154</v>
      </c>
      <c r="C81" s="126" t="s">
        <v>98</v>
      </c>
      <c r="D81" s="77" t="s">
        <v>51</v>
      </c>
      <c r="E81" s="160" t="s">
        <v>491</v>
      </c>
      <c r="F81" s="158" t="s">
        <v>291</v>
      </c>
      <c r="G81" s="158" t="s">
        <v>285</v>
      </c>
      <c r="H81" s="76" t="s">
        <v>79</v>
      </c>
      <c r="I81" s="253">
        <v>23874</v>
      </c>
      <c r="J81" s="78">
        <v>8</v>
      </c>
      <c r="K81" s="79"/>
      <c r="L81" s="76" t="s">
        <v>284</v>
      </c>
      <c r="M81" s="80">
        <v>2</v>
      </c>
    </row>
    <row r="82" spans="1:13" ht="21.95" customHeight="1">
      <c r="A82" s="76">
        <v>76</v>
      </c>
      <c r="B82" s="121" t="s">
        <v>153</v>
      </c>
      <c r="C82" s="122" t="s">
        <v>98</v>
      </c>
      <c r="D82" s="77" t="s">
        <v>51</v>
      </c>
      <c r="E82" s="160" t="s">
        <v>491</v>
      </c>
      <c r="F82" s="238" t="s">
        <v>291</v>
      </c>
      <c r="G82" s="158" t="s">
        <v>285</v>
      </c>
      <c r="H82" s="76" t="s">
        <v>79</v>
      </c>
      <c r="I82" s="253">
        <v>23874</v>
      </c>
      <c r="J82" s="78">
        <v>8</v>
      </c>
      <c r="K82" s="178"/>
      <c r="L82" s="160" t="s">
        <v>284</v>
      </c>
      <c r="M82" s="80">
        <v>2</v>
      </c>
    </row>
    <row r="83" spans="1:13" ht="21.95" customHeight="1">
      <c r="A83" s="76">
        <v>77</v>
      </c>
      <c r="B83" s="134" t="s">
        <v>471</v>
      </c>
      <c r="C83" s="126" t="s">
        <v>108</v>
      </c>
      <c r="D83" s="77" t="s">
        <v>51</v>
      </c>
      <c r="E83" s="152" t="s">
        <v>448</v>
      </c>
      <c r="F83" s="152" t="s">
        <v>394</v>
      </c>
      <c r="G83" s="152" t="s">
        <v>293</v>
      </c>
      <c r="H83" s="152" t="s">
        <v>286</v>
      </c>
      <c r="I83" s="183" t="s">
        <v>449</v>
      </c>
      <c r="J83" s="153">
        <v>14.3</v>
      </c>
      <c r="K83" s="166">
        <v>0</v>
      </c>
      <c r="L83" s="152" t="s">
        <v>284</v>
      </c>
      <c r="M83" s="155">
        <v>2</v>
      </c>
    </row>
    <row r="84" spans="1:13" ht="21.95" customHeight="1">
      <c r="A84" s="76">
        <v>78</v>
      </c>
      <c r="B84" s="134" t="s">
        <v>381</v>
      </c>
      <c r="C84" s="122" t="s">
        <v>103</v>
      </c>
      <c r="D84" s="72" t="s">
        <v>51</v>
      </c>
      <c r="E84" s="194" t="s">
        <v>477</v>
      </c>
      <c r="F84" s="184" t="s">
        <v>394</v>
      </c>
      <c r="G84" s="184" t="s">
        <v>285</v>
      </c>
      <c r="H84" s="184" t="s">
        <v>390</v>
      </c>
      <c r="I84" s="195" t="s">
        <v>478</v>
      </c>
      <c r="J84" s="187">
        <v>3</v>
      </c>
      <c r="K84" s="196" t="s">
        <v>295</v>
      </c>
      <c r="L84" s="184" t="s">
        <v>284</v>
      </c>
      <c r="M84" s="189">
        <v>2</v>
      </c>
    </row>
    <row r="85" spans="1:13" ht="21.95" customHeight="1">
      <c r="A85" s="76">
        <v>79</v>
      </c>
      <c r="B85" s="121" t="s">
        <v>155</v>
      </c>
      <c r="C85" s="122" t="s">
        <v>98</v>
      </c>
      <c r="D85" s="72" t="s">
        <v>51</v>
      </c>
      <c r="E85" s="194" t="s">
        <v>479</v>
      </c>
      <c r="F85" s="76" t="s">
        <v>394</v>
      </c>
      <c r="G85" s="76" t="s">
        <v>285</v>
      </c>
      <c r="H85" s="76" t="s">
        <v>390</v>
      </c>
      <c r="I85" s="195" t="s">
        <v>478</v>
      </c>
      <c r="J85" s="78">
        <v>3</v>
      </c>
      <c r="K85" s="74"/>
      <c r="L85" s="76" t="s">
        <v>284</v>
      </c>
      <c r="M85" s="80">
        <v>2</v>
      </c>
    </row>
    <row r="86" spans="1:13" ht="21.95" customHeight="1">
      <c r="A86" s="76">
        <v>80</v>
      </c>
      <c r="B86" s="124" t="s">
        <v>134</v>
      </c>
      <c r="C86" s="122" t="s">
        <v>98</v>
      </c>
      <c r="D86" s="72" t="s">
        <v>51</v>
      </c>
      <c r="E86" s="194" t="s">
        <v>479</v>
      </c>
      <c r="F86" s="76" t="s">
        <v>394</v>
      </c>
      <c r="G86" s="76" t="s">
        <v>285</v>
      </c>
      <c r="H86" s="76" t="s">
        <v>390</v>
      </c>
      <c r="I86" s="195" t="s">
        <v>478</v>
      </c>
      <c r="J86" s="78">
        <v>3</v>
      </c>
      <c r="K86" s="74"/>
      <c r="L86" s="76" t="s">
        <v>284</v>
      </c>
      <c r="M86" s="80">
        <v>2</v>
      </c>
    </row>
    <row r="87" spans="1:13" ht="21.95" customHeight="1">
      <c r="A87" s="76">
        <v>81</v>
      </c>
      <c r="B87" s="127" t="s">
        <v>156</v>
      </c>
      <c r="C87" s="122" t="s">
        <v>98</v>
      </c>
      <c r="D87" s="72" t="s">
        <v>51</v>
      </c>
      <c r="E87" s="194" t="s">
        <v>479</v>
      </c>
      <c r="F87" s="76" t="s">
        <v>394</v>
      </c>
      <c r="G87" s="76" t="s">
        <v>285</v>
      </c>
      <c r="H87" s="76" t="s">
        <v>390</v>
      </c>
      <c r="I87" s="195" t="s">
        <v>478</v>
      </c>
      <c r="J87" s="78">
        <v>3</v>
      </c>
      <c r="K87" s="74"/>
      <c r="L87" s="76" t="s">
        <v>284</v>
      </c>
      <c r="M87" s="80">
        <v>2</v>
      </c>
    </row>
    <row r="88" spans="1:13" s="221" customFormat="1" ht="21.95" customHeight="1">
      <c r="A88" s="76">
        <v>82</v>
      </c>
      <c r="B88" s="214" t="s">
        <v>319</v>
      </c>
      <c r="C88" s="215" t="s">
        <v>67</v>
      </c>
      <c r="D88" s="216" t="s">
        <v>51</v>
      </c>
      <c r="E88" s="194" t="s">
        <v>479</v>
      </c>
      <c r="F88" s="213" t="s">
        <v>394</v>
      </c>
      <c r="G88" s="213" t="s">
        <v>285</v>
      </c>
      <c r="H88" s="213" t="s">
        <v>390</v>
      </c>
      <c r="I88" s="195" t="s">
        <v>478</v>
      </c>
      <c r="J88" s="217">
        <v>3</v>
      </c>
      <c r="K88" s="218" t="s">
        <v>295</v>
      </c>
      <c r="L88" s="219" t="s">
        <v>284</v>
      </c>
      <c r="M88" s="220">
        <v>2</v>
      </c>
    </row>
    <row r="89" spans="1:13" ht="21.95" customHeight="1">
      <c r="A89" s="76">
        <v>83</v>
      </c>
      <c r="B89" s="125" t="s">
        <v>399</v>
      </c>
      <c r="C89" s="130" t="s">
        <v>160</v>
      </c>
      <c r="D89" s="77" t="s">
        <v>68</v>
      </c>
      <c r="E89" s="76" t="s">
        <v>405</v>
      </c>
      <c r="F89" s="76" t="s">
        <v>299</v>
      </c>
      <c r="G89" s="138" t="s">
        <v>288</v>
      </c>
      <c r="H89" s="76" t="s">
        <v>286</v>
      </c>
      <c r="I89" s="225" t="s">
        <v>404</v>
      </c>
      <c r="J89" s="78">
        <v>4</v>
      </c>
      <c r="K89" s="74">
        <v>0</v>
      </c>
      <c r="L89" s="71" t="s">
        <v>284</v>
      </c>
      <c r="M89" s="75">
        <v>2</v>
      </c>
    </row>
    <row r="90" spans="1:13" ht="21.95" customHeight="1">
      <c r="A90" s="76">
        <v>84</v>
      </c>
      <c r="B90" s="129" t="s">
        <v>176</v>
      </c>
      <c r="C90" s="130" t="s">
        <v>160</v>
      </c>
      <c r="D90" s="77" t="s">
        <v>68</v>
      </c>
      <c r="E90" s="76" t="s">
        <v>356</v>
      </c>
      <c r="F90" s="138" t="s">
        <v>299</v>
      </c>
      <c r="G90" s="76" t="s">
        <v>285</v>
      </c>
      <c r="H90" s="76" t="s">
        <v>286</v>
      </c>
      <c r="I90" s="147" t="s">
        <v>358</v>
      </c>
      <c r="J90" s="78">
        <v>3</v>
      </c>
      <c r="K90" s="79">
        <v>0</v>
      </c>
      <c r="L90" s="76" t="s">
        <v>284</v>
      </c>
      <c r="M90" s="80">
        <v>1</v>
      </c>
    </row>
    <row r="91" spans="1:13" ht="21.95" customHeight="1">
      <c r="A91" s="76">
        <v>85</v>
      </c>
      <c r="B91" s="129" t="s">
        <v>159</v>
      </c>
      <c r="C91" s="130" t="s">
        <v>160</v>
      </c>
      <c r="D91" s="77" t="s">
        <v>68</v>
      </c>
      <c r="E91" s="138" t="s">
        <v>322</v>
      </c>
      <c r="F91" s="138" t="s">
        <v>291</v>
      </c>
      <c r="G91" s="138" t="s">
        <v>293</v>
      </c>
      <c r="H91" s="71" t="s">
        <v>325</v>
      </c>
      <c r="I91" s="147" t="s">
        <v>331</v>
      </c>
      <c r="J91" s="73">
        <v>6</v>
      </c>
      <c r="K91" s="74">
        <v>0</v>
      </c>
      <c r="L91" s="71" t="s">
        <v>284</v>
      </c>
      <c r="M91" s="80">
        <v>1</v>
      </c>
    </row>
    <row r="92" spans="1:13" ht="21.95" customHeight="1">
      <c r="A92" s="76">
        <v>86</v>
      </c>
      <c r="B92" s="129" t="s">
        <v>161</v>
      </c>
      <c r="C92" s="130" t="s">
        <v>160</v>
      </c>
      <c r="D92" s="77" t="s">
        <v>68</v>
      </c>
      <c r="E92" s="76" t="s">
        <v>356</v>
      </c>
      <c r="F92" s="138" t="s">
        <v>299</v>
      </c>
      <c r="G92" s="138" t="s">
        <v>292</v>
      </c>
      <c r="H92" s="76" t="s">
        <v>332</v>
      </c>
      <c r="I92" s="76" t="s">
        <v>357</v>
      </c>
      <c r="J92" s="78">
        <v>14</v>
      </c>
      <c r="K92" s="79">
        <v>2140</v>
      </c>
      <c r="L92" s="76" t="s">
        <v>284</v>
      </c>
      <c r="M92" s="80">
        <v>1</v>
      </c>
    </row>
    <row r="93" spans="1:13" ht="21.95" customHeight="1">
      <c r="A93" s="76">
        <v>87</v>
      </c>
      <c r="B93" s="131" t="s">
        <v>320</v>
      </c>
      <c r="C93" s="130" t="s">
        <v>160</v>
      </c>
      <c r="D93" s="77" t="s">
        <v>68</v>
      </c>
      <c r="E93" s="76" t="s">
        <v>356</v>
      </c>
      <c r="F93" s="76" t="s">
        <v>291</v>
      </c>
      <c r="G93" s="138" t="s">
        <v>308</v>
      </c>
      <c r="H93" s="76" t="s">
        <v>286</v>
      </c>
      <c r="I93" s="147" t="s">
        <v>522</v>
      </c>
      <c r="J93" s="78">
        <v>3</v>
      </c>
      <c r="K93" s="79">
        <v>0</v>
      </c>
      <c r="L93" s="76" t="s">
        <v>284</v>
      </c>
      <c r="M93" s="80">
        <v>1</v>
      </c>
    </row>
    <row r="94" spans="1:13" ht="21.95" customHeight="1">
      <c r="A94" s="76">
        <v>88</v>
      </c>
      <c r="B94" s="129" t="s">
        <v>162</v>
      </c>
      <c r="C94" s="130" t="s">
        <v>160</v>
      </c>
      <c r="D94" s="77" t="s">
        <v>68</v>
      </c>
      <c r="E94" s="138" t="s">
        <v>322</v>
      </c>
      <c r="F94" s="138" t="s">
        <v>291</v>
      </c>
      <c r="G94" s="138" t="s">
        <v>293</v>
      </c>
      <c r="H94" s="71" t="s">
        <v>325</v>
      </c>
      <c r="I94" s="147" t="s">
        <v>331</v>
      </c>
      <c r="J94" s="73">
        <v>6</v>
      </c>
      <c r="K94" s="74">
        <v>0</v>
      </c>
      <c r="L94" s="71" t="s">
        <v>284</v>
      </c>
      <c r="M94" s="80">
        <v>1</v>
      </c>
    </row>
    <row r="95" spans="1:13" ht="21.95" customHeight="1">
      <c r="A95" s="76">
        <v>89</v>
      </c>
      <c r="B95" s="132" t="s">
        <v>163</v>
      </c>
      <c r="C95" s="133" t="s">
        <v>164</v>
      </c>
      <c r="D95" s="77" t="s">
        <v>68</v>
      </c>
      <c r="E95" s="138" t="s">
        <v>327</v>
      </c>
      <c r="F95" s="138" t="s">
        <v>291</v>
      </c>
      <c r="G95" s="138" t="s">
        <v>292</v>
      </c>
      <c r="H95" s="76" t="s">
        <v>355</v>
      </c>
      <c r="I95" s="149" t="s">
        <v>328</v>
      </c>
      <c r="J95" s="78">
        <v>12</v>
      </c>
      <c r="K95" s="79">
        <v>2500</v>
      </c>
      <c r="L95" s="76" t="s">
        <v>284</v>
      </c>
      <c r="M95" s="80">
        <v>1</v>
      </c>
    </row>
    <row r="96" spans="1:13" ht="21.95" customHeight="1">
      <c r="A96" s="76">
        <v>90</v>
      </c>
      <c r="B96" s="129" t="s">
        <v>165</v>
      </c>
      <c r="C96" s="130" t="s">
        <v>166</v>
      </c>
      <c r="D96" s="77" t="s">
        <v>68</v>
      </c>
      <c r="E96" s="138" t="s">
        <v>324</v>
      </c>
      <c r="F96" s="138" t="s">
        <v>299</v>
      </c>
      <c r="G96" s="138" t="s">
        <v>293</v>
      </c>
      <c r="H96" s="76" t="s">
        <v>329</v>
      </c>
      <c r="I96" s="147" t="s">
        <v>330</v>
      </c>
      <c r="J96" s="78">
        <v>6</v>
      </c>
      <c r="K96" s="79">
        <v>0</v>
      </c>
      <c r="L96" s="71" t="s">
        <v>284</v>
      </c>
      <c r="M96" s="80">
        <v>1</v>
      </c>
    </row>
    <row r="97" spans="1:13" ht="21.95" customHeight="1">
      <c r="A97" s="76">
        <v>91</v>
      </c>
      <c r="B97" s="129" t="s">
        <v>191</v>
      </c>
      <c r="C97" s="130" t="s">
        <v>192</v>
      </c>
      <c r="D97" s="77" t="s">
        <v>68</v>
      </c>
      <c r="E97" s="138" t="s">
        <v>397</v>
      </c>
      <c r="F97" s="138" t="s">
        <v>291</v>
      </c>
      <c r="G97" s="138" t="s">
        <v>308</v>
      </c>
      <c r="H97" s="71" t="s">
        <v>286</v>
      </c>
      <c r="I97" s="224" t="s">
        <v>406</v>
      </c>
      <c r="J97" s="73">
        <v>2</v>
      </c>
      <c r="K97" s="74">
        <v>0</v>
      </c>
      <c r="L97" s="71" t="s">
        <v>284</v>
      </c>
      <c r="M97" s="75">
        <v>2</v>
      </c>
    </row>
    <row r="98" spans="1:13" ht="21.95" customHeight="1">
      <c r="A98" s="76">
        <v>92</v>
      </c>
      <c r="B98" s="129" t="s">
        <v>167</v>
      </c>
      <c r="C98" s="130" t="s">
        <v>168</v>
      </c>
      <c r="D98" s="77" t="s">
        <v>68</v>
      </c>
      <c r="E98" s="138" t="s">
        <v>398</v>
      </c>
      <c r="F98" s="138" t="s">
        <v>291</v>
      </c>
      <c r="G98" s="138" t="s">
        <v>288</v>
      </c>
      <c r="H98" s="71" t="s">
        <v>286</v>
      </c>
      <c r="I98" s="224" t="s">
        <v>402</v>
      </c>
      <c r="J98" s="78">
        <v>2</v>
      </c>
      <c r="K98" s="74">
        <v>0</v>
      </c>
      <c r="L98" s="76" t="s">
        <v>284</v>
      </c>
      <c r="M98" s="80">
        <v>2</v>
      </c>
    </row>
    <row r="99" spans="1:13" ht="21.95" customHeight="1">
      <c r="A99" s="76">
        <v>93</v>
      </c>
      <c r="B99" s="130" t="s">
        <v>169</v>
      </c>
      <c r="C99" s="130" t="s">
        <v>168</v>
      </c>
      <c r="D99" s="77" t="s">
        <v>68</v>
      </c>
      <c r="E99" s="138" t="s">
        <v>398</v>
      </c>
      <c r="F99" s="138" t="s">
        <v>291</v>
      </c>
      <c r="G99" s="138" t="s">
        <v>288</v>
      </c>
      <c r="H99" s="71" t="s">
        <v>286</v>
      </c>
      <c r="I99" s="224" t="s">
        <v>403</v>
      </c>
      <c r="J99" s="73">
        <v>2</v>
      </c>
      <c r="K99" s="74">
        <v>0</v>
      </c>
      <c r="L99" s="71" t="s">
        <v>284</v>
      </c>
      <c r="M99" s="75">
        <v>2</v>
      </c>
    </row>
    <row r="100" spans="1:13" ht="21.95" customHeight="1">
      <c r="A100" s="76">
        <v>94</v>
      </c>
      <c r="B100" s="129" t="s">
        <v>170</v>
      </c>
      <c r="C100" s="130" t="s">
        <v>168</v>
      </c>
      <c r="D100" s="77" t="s">
        <v>68</v>
      </c>
      <c r="E100" s="138" t="s">
        <v>322</v>
      </c>
      <c r="F100" s="138" t="s">
        <v>291</v>
      </c>
      <c r="G100" s="138" t="s">
        <v>293</v>
      </c>
      <c r="H100" s="71" t="s">
        <v>325</v>
      </c>
      <c r="I100" s="147" t="s">
        <v>331</v>
      </c>
      <c r="J100" s="73">
        <v>6</v>
      </c>
      <c r="K100" s="74">
        <v>0</v>
      </c>
      <c r="L100" s="71" t="s">
        <v>284</v>
      </c>
      <c r="M100" s="80">
        <v>1</v>
      </c>
    </row>
    <row r="101" spans="1:13" ht="21.95" customHeight="1">
      <c r="A101" s="76">
        <v>95</v>
      </c>
      <c r="B101" s="136" t="s">
        <v>186</v>
      </c>
      <c r="C101" s="135" t="s">
        <v>187</v>
      </c>
      <c r="D101" s="77" t="s">
        <v>68</v>
      </c>
      <c r="E101" s="172" t="s">
        <v>337</v>
      </c>
      <c r="F101" s="76" t="s">
        <v>291</v>
      </c>
      <c r="G101" s="76" t="s">
        <v>288</v>
      </c>
      <c r="H101" s="170" t="s">
        <v>294</v>
      </c>
      <c r="I101" s="172" t="s">
        <v>338</v>
      </c>
      <c r="J101" s="171">
        <v>3</v>
      </c>
      <c r="K101" s="74">
        <v>0</v>
      </c>
      <c r="L101" s="71" t="s">
        <v>284</v>
      </c>
      <c r="M101" s="75">
        <v>1</v>
      </c>
    </row>
    <row r="102" spans="1:13" ht="21.95" customHeight="1">
      <c r="A102" s="76">
        <v>96</v>
      </c>
      <c r="B102" s="136" t="s">
        <v>188</v>
      </c>
      <c r="C102" s="135" t="s">
        <v>189</v>
      </c>
      <c r="D102" s="77" t="s">
        <v>68</v>
      </c>
      <c r="E102" s="176" t="s">
        <v>424</v>
      </c>
      <c r="F102" s="212" t="s">
        <v>290</v>
      </c>
      <c r="G102" s="212" t="s">
        <v>306</v>
      </c>
      <c r="H102" s="173" t="s">
        <v>339</v>
      </c>
      <c r="I102" s="195" t="s">
        <v>507</v>
      </c>
      <c r="J102" s="227">
        <v>3</v>
      </c>
      <c r="K102" s="188">
        <v>0</v>
      </c>
      <c r="L102" s="174" t="s">
        <v>284</v>
      </c>
      <c r="M102" s="175">
        <v>2</v>
      </c>
    </row>
    <row r="103" spans="1:13" ht="21.95" customHeight="1">
      <c r="A103" s="76">
        <v>97</v>
      </c>
      <c r="B103" s="135" t="s">
        <v>190</v>
      </c>
      <c r="C103" s="135" t="s">
        <v>189</v>
      </c>
      <c r="D103" s="77" t="s">
        <v>68</v>
      </c>
      <c r="E103" s="177" t="s">
        <v>425</v>
      </c>
      <c r="F103" s="76" t="s">
        <v>394</v>
      </c>
      <c r="G103" s="76" t="s">
        <v>306</v>
      </c>
      <c r="H103" s="173" t="s">
        <v>339</v>
      </c>
      <c r="I103" s="195" t="s">
        <v>508</v>
      </c>
      <c r="J103" s="80">
        <v>6</v>
      </c>
      <c r="K103" s="188">
        <v>0</v>
      </c>
      <c r="L103" s="76" t="s">
        <v>284</v>
      </c>
      <c r="M103" s="80">
        <v>2</v>
      </c>
    </row>
    <row r="104" spans="1:13" ht="21.95" customHeight="1">
      <c r="A104" s="76">
        <v>98</v>
      </c>
      <c r="B104" s="130" t="s">
        <v>175</v>
      </c>
      <c r="C104" s="130" t="s">
        <v>166</v>
      </c>
      <c r="D104" s="77" t="s">
        <v>68</v>
      </c>
      <c r="E104" s="138" t="s">
        <v>426</v>
      </c>
      <c r="F104" s="138" t="s">
        <v>307</v>
      </c>
      <c r="G104" s="138" t="s">
        <v>288</v>
      </c>
      <c r="H104" s="170" t="s">
        <v>294</v>
      </c>
      <c r="I104" s="195" t="s">
        <v>460</v>
      </c>
      <c r="J104" s="80">
        <v>6</v>
      </c>
      <c r="K104" s="188">
        <v>0</v>
      </c>
      <c r="L104" s="76" t="s">
        <v>284</v>
      </c>
      <c r="M104" s="80">
        <v>2</v>
      </c>
    </row>
    <row r="105" spans="1:13" ht="21.95" customHeight="1">
      <c r="A105" s="76">
        <v>99</v>
      </c>
      <c r="B105" s="128" t="s">
        <v>180</v>
      </c>
      <c r="C105" s="128" t="s">
        <v>181</v>
      </c>
      <c r="D105" s="77" t="s">
        <v>68</v>
      </c>
      <c r="E105" s="71" t="s">
        <v>421</v>
      </c>
      <c r="F105" s="71" t="s">
        <v>291</v>
      </c>
      <c r="G105" s="146" t="s">
        <v>306</v>
      </c>
      <c r="H105" s="170" t="s">
        <v>427</v>
      </c>
      <c r="I105" s="195" t="s">
        <v>509</v>
      </c>
      <c r="J105" s="80">
        <v>3</v>
      </c>
      <c r="K105" s="188">
        <v>0</v>
      </c>
      <c r="L105" s="71" t="s">
        <v>284</v>
      </c>
      <c r="M105" s="75">
        <v>2</v>
      </c>
    </row>
    <row r="106" spans="1:13" ht="21.95" customHeight="1">
      <c r="A106" s="76">
        <v>100</v>
      </c>
      <c r="B106" s="135" t="s">
        <v>182</v>
      </c>
      <c r="C106" s="135" t="s">
        <v>181</v>
      </c>
      <c r="D106" s="77" t="s">
        <v>68</v>
      </c>
      <c r="E106" s="71" t="s">
        <v>421</v>
      </c>
      <c r="F106" s="71" t="s">
        <v>291</v>
      </c>
      <c r="G106" s="146" t="s">
        <v>306</v>
      </c>
      <c r="H106" s="170" t="s">
        <v>427</v>
      </c>
      <c r="I106" s="195" t="s">
        <v>510</v>
      </c>
      <c r="J106" s="80">
        <v>3</v>
      </c>
      <c r="K106" s="188">
        <v>0</v>
      </c>
      <c r="L106" s="71" t="s">
        <v>284</v>
      </c>
      <c r="M106" s="75">
        <v>2</v>
      </c>
    </row>
    <row r="107" spans="1:13" ht="21.95" customHeight="1">
      <c r="A107" s="76">
        <v>101</v>
      </c>
      <c r="B107" s="135" t="s">
        <v>184</v>
      </c>
      <c r="C107" s="135" t="s">
        <v>185</v>
      </c>
      <c r="D107" s="77" t="s">
        <v>68</v>
      </c>
      <c r="E107" s="71" t="s">
        <v>421</v>
      </c>
      <c r="F107" s="71" t="s">
        <v>291</v>
      </c>
      <c r="G107" s="146" t="s">
        <v>306</v>
      </c>
      <c r="H107" s="170" t="s">
        <v>427</v>
      </c>
      <c r="I107" s="195" t="s">
        <v>510</v>
      </c>
      <c r="J107" s="80">
        <v>3</v>
      </c>
      <c r="K107" s="188">
        <v>0</v>
      </c>
      <c r="L107" s="71" t="s">
        <v>284</v>
      </c>
      <c r="M107" s="75">
        <v>2</v>
      </c>
    </row>
    <row r="108" spans="1:13" ht="21.95" customHeight="1">
      <c r="A108" s="76">
        <v>102</v>
      </c>
      <c r="B108" s="135" t="s">
        <v>193</v>
      </c>
      <c r="C108" s="135" t="s">
        <v>168</v>
      </c>
      <c r="D108" s="77" t="s">
        <v>68</v>
      </c>
      <c r="E108" s="172" t="s">
        <v>428</v>
      </c>
      <c r="F108" s="76" t="s">
        <v>307</v>
      </c>
      <c r="G108" s="76" t="s">
        <v>288</v>
      </c>
      <c r="H108" s="170" t="s">
        <v>294</v>
      </c>
      <c r="I108" s="195" t="s">
        <v>460</v>
      </c>
      <c r="J108" s="80">
        <v>4</v>
      </c>
      <c r="K108" s="188">
        <v>0</v>
      </c>
      <c r="L108" s="71" t="s">
        <v>284</v>
      </c>
      <c r="M108" s="75">
        <v>2</v>
      </c>
    </row>
    <row r="109" spans="1:13" ht="21.95" customHeight="1">
      <c r="A109" s="76">
        <v>103</v>
      </c>
      <c r="B109" s="135" t="s">
        <v>173</v>
      </c>
      <c r="C109" s="135" t="s">
        <v>168</v>
      </c>
      <c r="D109" s="77" t="s">
        <v>68</v>
      </c>
      <c r="E109" s="172" t="s">
        <v>429</v>
      </c>
      <c r="F109" s="76" t="s">
        <v>291</v>
      </c>
      <c r="G109" s="76" t="s">
        <v>288</v>
      </c>
      <c r="H109" s="170" t="s">
        <v>294</v>
      </c>
      <c r="I109" s="195" t="s">
        <v>460</v>
      </c>
      <c r="J109" s="80">
        <v>3</v>
      </c>
      <c r="K109" s="188">
        <v>0</v>
      </c>
      <c r="L109" s="71" t="s">
        <v>284</v>
      </c>
      <c r="M109" s="75">
        <v>2</v>
      </c>
    </row>
    <row r="110" spans="1:13" ht="21.95" customHeight="1">
      <c r="A110" s="76">
        <v>104</v>
      </c>
      <c r="B110" s="128" t="s">
        <v>196</v>
      </c>
      <c r="C110" s="124" t="s">
        <v>172</v>
      </c>
      <c r="D110" s="77" t="s">
        <v>68</v>
      </c>
      <c r="E110" s="194" t="s">
        <v>387</v>
      </c>
      <c r="F110" s="184" t="s">
        <v>291</v>
      </c>
      <c r="G110" s="184" t="s">
        <v>292</v>
      </c>
      <c r="H110" s="184" t="s">
        <v>388</v>
      </c>
      <c r="I110" s="195" t="s">
        <v>386</v>
      </c>
      <c r="J110" s="187">
        <v>13.3</v>
      </c>
      <c r="K110" s="196" t="s">
        <v>295</v>
      </c>
      <c r="L110" s="184" t="s">
        <v>284</v>
      </c>
      <c r="M110" s="189">
        <v>1</v>
      </c>
    </row>
    <row r="111" spans="1:13" ht="21.95" customHeight="1">
      <c r="A111" s="76">
        <v>105</v>
      </c>
      <c r="B111" s="129" t="s">
        <v>171</v>
      </c>
      <c r="C111" s="130" t="s">
        <v>172</v>
      </c>
      <c r="D111" s="77" t="s">
        <v>68</v>
      </c>
      <c r="E111" s="159" t="s">
        <v>430</v>
      </c>
      <c r="F111" s="76" t="s">
        <v>291</v>
      </c>
      <c r="G111" s="76" t="s">
        <v>285</v>
      </c>
      <c r="H111" s="76" t="s">
        <v>286</v>
      </c>
      <c r="I111" s="195" t="s">
        <v>511</v>
      </c>
      <c r="J111" s="80">
        <v>3</v>
      </c>
      <c r="K111" s="188">
        <v>0</v>
      </c>
      <c r="L111" s="76" t="s">
        <v>284</v>
      </c>
      <c r="M111" s="75">
        <v>2</v>
      </c>
    </row>
    <row r="112" spans="1:13" ht="21.95" customHeight="1">
      <c r="A112" s="76">
        <v>106</v>
      </c>
      <c r="B112" s="128" t="s">
        <v>194</v>
      </c>
      <c r="C112" s="124" t="s">
        <v>195</v>
      </c>
      <c r="D112" s="77" t="s">
        <v>68</v>
      </c>
      <c r="E112" s="159" t="s">
        <v>431</v>
      </c>
      <c r="F112" s="76" t="s">
        <v>291</v>
      </c>
      <c r="G112" s="76" t="s">
        <v>285</v>
      </c>
      <c r="H112" s="76" t="s">
        <v>286</v>
      </c>
      <c r="I112" s="195" t="s">
        <v>511</v>
      </c>
      <c r="J112" s="80">
        <v>3</v>
      </c>
      <c r="K112" s="188">
        <v>0</v>
      </c>
      <c r="L112" s="76" t="s">
        <v>284</v>
      </c>
      <c r="M112" s="75">
        <v>2</v>
      </c>
    </row>
    <row r="113" spans="1:13" ht="21.95" customHeight="1">
      <c r="A113" s="76">
        <v>107</v>
      </c>
      <c r="B113" s="128" t="s">
        <v>197</v>
      </c>
      <c r="C113" s="124" t="s">
        <v>198</v>
      </c>
      <c r="D113" s="77" t="s">
        <v>68</v>
      </c>
      <c r="E113" s="194" t="s">
        <v>387</v>
      </c>
      <c r="F113" s="184" t="s">
        <v>291</v>
      </c>
      <c r="G113" s="184" t="s">
        <v>292</v>
      </c>
      <c r="H113" s="184" t="s">
        <v>388</v>
      </c>
      <c r="I113" s="195" t="s">
        <v>386</v>
      </c>
      <c r="J113" s="187">
        <v>13.3</v>
      </c>
      <c r="K113" s="196" t="s">
        <v>295</v>
      </c>
      <c r="L113" s="184" t="s">
        <v>284</v>
      </c>
      <c r="M113" s="189">
        <v>1</v>
      </c>
    </row>
    <row r="114" spans="1:13" ht="21.95" customHeight="1">
      <c r="A114" s="76">
        <v>108</v>
      </c>
      <c r="B114" s="128" t="s">
        <v>199</v>
      </c>
      <c r="C114" s="124" t="s">
        <v>198</v>
      </c>
      <c r="D114" s="77" t="s">
        <v>68</v>
      </c>
      <c r="E114" s="194" t="s">
        <v>387</v>
      </c>
      <c r="F114" s="184" t="s">
        <v>291</v>
      </c>
      <c r="G114" s="184" t="s">
        <v>292</v>
      </c>
      <c r="H114" s="184" t="s">
        <v>388</v>
      </c>
      <c r="I114" s="195" t="s">
        <v>386</v>
      </c>
      <c r="J114" s="187">
        <v>13.3</v>
      </c>
      <c r="K114" s="196" t="s">
        <v>295</v>
      </c>
      <c r="L114" s="184" t="s">
        <v>284</v>
      </c>
      <c r="M114" s="189">
        <v>1</v>
      </c>
    </row>
    <row r="115" spans="1:13" ht="21.95" customHeight="1">
      <c r="A115" s="76">
        <v>109</v>
      </c>
      <c r="B115" s="128" t="s">
        <v>200</v>
      </c>
      <c r="C115" s="124" t="s">
        <v>179</v>
      </c>
      <c r="D115" s="77" t="s">
        <v>68</v>
      </c>
      <c r="E115" s="160" t="s">
        <v>505</v>
      </c>
      <c r="F115" s="160" t="s">
        <v>291</v>
      </c>
      <c r="G115" s="160" t="s">
        <v>308</v>
      </c>
      <c r="H115" s="160" t="s">
        <v>503</v>
      </c>
      <c r="I115" s="260" t="s">
        <v>506</v>
      </c>
      <c r="J115" s="161">
        <v>3</v>
      </c>
      <c r="K115" s="178">
        <v>0</v>
      </c>
      <c r="L115" s="162" t="s">
        <v>284</v>
      </c>
      <c r="M115" s="163">
        <v>2</v>
      </c>
    </row>
    <row r="116" spans="1:13" ht="21.95" customHeight="1">
      <c r="A116" s="76">
        <v>110</v>
      </c>
      <c r="B116" s="128" t="s">
        <v>201</v>
      </c>
      <c r="C116" s="124" t="s">
        <v>179</v>
      </c>
      <c r="D116" s="77" t="s">
        <v>68</v>
      </c>
      <c r="E116" s="194" t="s">
        <v>387</v>
      </c>
      <c r="F116" s="184" t="s">
        <v>291</v>
      </c>
      <c r="G116" s="184" t="s">
        <v>292</v>
      </c>
      <c r="H116" s="184" t="s">
        <v>388</v>
      </c>
      <c r="I116" s="195" t="s">
        <v>386</v>
      </c>
      <c r="J116" s="187">
        <v>13.3</v>
      </c>
      <c r="K116" s="196" t="s">
        <v>295</v>
      </c>
      <c r="L116" s="184" t="s">
        <v>284</v>
      </c>
      <c r="M116" s="189">
        <v>1</v>
      </c>
    </row>
    <row r="117" spans="1:13" ht="21.95" customHeight="1">
      <c r="A117" s="76">
        <v>111</v>
      </c>
      <c r="B117" s="128" t="s">
        <v>202</v>
      </c>
      <c r="C117" s="124" t="s">
        <v>203</v>
      </c>
      <c r="D117" s="77" t="s">
        <v>68</v>
      </c>
      <c r="E117" s="160" t="s">
        <v>505</v>
      </c>
      <c r="F117" s="160" t="s">
        <v>291</v>
      </c>
      <c r="G117" s="160" t="s">
        <v>308</v>
      </c>
      <c r="H117" s="160" t="s">
        <v>503</v>
      </c>
      <c r="I117" s="260" t="s">
        <v>506</v>
      </c>
      <c r="J117" s="161">
        <v>3</v>
      </c>
      <c r="K117" s="178">
        <v>0</v>
      </c>
      <c r="L117" s="162" t="s">
        <v>284</v>
      </c>
      <c r="M117" s="163">
        <v>2</v>
      </c>
    </row>
    <row r="118" spans="1:13" ht="21.95" customHeight="1">
      <c r="A118" s="76">
        <v>112</v>
      </c>
      <c r="B118" s="128" t="s">
        <v>204</v>
      </c>
      <c r="C118" s="124" t="s">
        <v>203</v>
      </c>
      <c r="D118" s="77" t="s">
        <v>68</v>
      </c>
      <c r="E118" s="194" t="s">
        <v>387</v>
      </c>
      <c r="F118" s="184" t="s">
        <v>291</v>
      </c>
      <c r="G118" s="184" t="s">
        <v>292</v>
      </c>
      <c r="H118" s="184" t="s">
        <v>388</v>
      </c>
      <c r="I118" s="195" t="s">
        <v>386</v>
      </c>
      <c r="J118" s="187">
        <v>13.3</v>
      </c>
      <c r="K118" s="196" t="s">
        <v>295</v>
      </c>
      <c r="L118" s="184" t="s">
        <v>284</v>
      </c>
      <c r="M118" s="189">
        <v>1</v>
      </c>
    </row>
    <row r="119" spans="1:13" ht="21.95" customHeight="1">
      <c r="A119" s="76">
        <v>113</v>
      </c>
      <c r="B119" s="128" t="s">
        <v>205</v>
      </c>
      <c r="C119" s="124" t="s">
        <v>195</v>
      </c>
      <c r="D119" s="77" t="s">
        <v>68</v>
      </c>
      <c r="E119" s="160" t="s">
        <v>505</v>
      </c>
      <c r="F119" s="160" t="s">
        <v>291</v>
      </c>
      <c r="G119" s="160" t="s">
        <v>308</v>
      </c>
      <c r="H119" s="160" t="s">
        <v>503</v>
      </c>
      <c r="I119" s="260" t="s">
        <v>506</v>
      </c>
      <c r="J119" s="161">
        <v>3</v>
      </c>
      <c r="K119" s="178">
        <v>0</v>
      </c>
      <c r="L119" s="162" t="s">
        <v>284</v>
      </c>
      <c r="M119" s="163">
        <v>2</v>
      </c>
    </row>
    <row r="120" spans="1:13" ht="21.95" customHeight="1">
      <c r="A120" s="76">
        <v>114</v>
      </c>
      <c r="B120" s="128" t="s">
        <v>206</v>
      </c>
      <c r="C120" s="124" t="s">
        <v>195</v>
      </c>
      <c r="D120" s="77" t="s">
        <v>68</v>
      </c>
      <c r="E120" s="160" t="s">
        <v>505</v>
      </c>
      <c r="F120" s="160" t="s">
        <v>291</v>
      </c>
      <c r="G120" s="160" t="s">
        <v>308</v>
      </c>
      <c r="H120" s="160" t="s">
        <v>503</v>
      </c>
      <c r="I120" s="260" t="s">
        <v>506</v>
      </c>
      <c r="J120" s="161">
        <v>3</v>
      </c>
      <c r="K120" s="178">
        <v>0</v>
      </c>
      <c r="L120" s="162" t="s">
        <v>284</v>
      </c>
      <c r="M120" s="163">
        <v>2</v>
      </c>
    </row>
    <row r="121" spans="1:13" ht="21.95" customHeight="1">
      <c r="A121" s="76">
        <v>115</v>
      </c>
      <c r="B121" s="134" t="s">
        <v>283</v>
      </c>
      <c r="C121" s="127" t="s">
        <v>172</v>
      </c>
      <c r="D121" s="77" t="s">
        <v>68</v>
      </c>
      <c r="E121" s="160" t="s">
        <v>505</v>
      </c>
      <c r="F121" s="160" t="s">
        <v>291</v>
      </c>
      <c r="G121" s="160" t="s">
        <v>308</v>
      </c>
      <c r="H121" s="160" t="s">
        <v>503</v>
      </c>
      <c r="I121" s="260" t="s">
        <v>506</v>
      </c>
      <c r="J121" s="161">
        <v>3</v>
      </c>
      <c r="K121" s="178">
        <v>0</v>
      </c>
      <c r="L121" s="162" t="s">
        <v>284</v>
      </c>
      <c r="M121" s="163">
        <v>2</v>
      </c>
    </row>
    <row r="122" spans="1:13" ht="21.95" customHeight="1">
      <c r="A122" s="76">
        <v>116</v>
      </c>
      <c r="B122" s="128" t="s">
        <v>207</v>
      </c>
      <c r="C122" s="124" t="s">
        <v>198</v>
      </c>
      <c r="D122" s="77" t="s">
        <v>68</v>
      </c>
      <c r="E122" s="237" t="s">
        <v>468</v>
      </c>
      <c r="F122" s="238" t="s">
        <v>291</v>
      </c>
      <c r="G122" s="160" t="s">
        <v>288</v>
      </c>
      <c r="H122" s="160" t="s">
        <v>469</v>
      </c>
      <c r="I122" s="238" t="s">
        <v>472</v>
      </c>
      <c r="J122" s="161">
        <v>2</v>
      </c>
      <c r="K122" s="178">
        <v>0</v>
      </c>
      <c r="L122" s="160" t="s">
        <v>284</v>
      </c>
      <c r="M122" s="240">
        <v>2</v>
      </c>
    </row>
    <row r="123" spans="1:13" ht="21.95" customHeight="1">
      <c r="A123" s="76">
        <v>117</v>
      </c>
      <c r="B123" s="128" t="s">
        <v>208</v>
      </c>
      <c r="C123" s="124" t="s">
        <v>198</v>
      </c>
      <c r="D123" s="77" t="s">
        <v>68</v>
      </c>
      <c r="E123" s="237" t="s">
        <v>473</v>
      </c>
      <c r="F123" s="238" t="s">
        <v>291</v>
      </c>
      <c r="G123" s="160" t="s">
        <v>292</v>
      </c>
      <c r="H123" s="160" t="s">
        <v>474</v>
      </c>
      <c r="I123" s="238" t="s">
        <v>447</v>
      </c>
      <c r="J123" s="161">
        <v>3</v>
      </c>
      <c r="K123" s="178">
        <v>0</v>
      </c>
      <c r="L123" s="162" t="s">
        <v>284</v>
      </c>
      <c r="M123" s="240">
        <v>2</v>
      </c>
    </row>
    <row r="124" spans="1:13" ht="21.95" customHeight="1">
      <c r="A124" s="76">
        <v>118</v>
      </c>
      <c r="B124" s="128" t="s">
        <v>209</v>
      </c>
      <c r="C124" s="124" t="s">
        <v>198</v>
      </c>
      <c r="D124" s="77" t="s">
        <v>68</v>
      </c>
      <c r="E124" s="194" t="s">
        <v>387</v>
      </c>
      <c r="F124" s="184" t="s">
        <v>291</v>
      </c>
      <c r="G124" s="184" t="s">
        <v>292</v>
      </c>
      <c r="H124" s="184" t="s">
        <v>388</v>
      </c>
      <c r="I124" s="195" t="s">
        <v>386</v>
      </c>
      <c r="J124" s="187">
        <v>13.3</v>
      </c>
      <c r="K124" s="196" t="s">
        <v>295</v>
      </c>
      <c r="L124" s="184" t="s">
        <v>284</v>
      </c>
      <c r="M124" s="189">
        <v>1</v>
      </c>
    </row>
    <row r="125" spans="1:13" ht="21.95" customHeight="1">
      <c r="A125" s="76">
        <v>119</v>
      </c>
      <c r="B125" s="128" t="s">
        <v>210</v>
      </c>
      <c r="C125" s="124" t="s">
        <v>198</v>
      </c>
      <c r="D125" s="77" t="s">
        <v>68</v>
      </c>
      <c r="E125" s="237" t="s">
        <v>461</v>
      </c>
      <c r="F125" s="238" t="s">
        <v>291</v>
      </c>
      <c r="G125" s="160" t="s">
        <v>288</v>
      </c>
      <c r="H125" s="236" t="s">
        <v>294</v>
      </c>
      <c r="I125" s="238" t="s">
        <v>460</v>
      </c>
      <c r="J125" s="161">
        <v>3</v>
      </c>
      <c r="K125" s="239">
        <v>0</v>
      </c>
      <c r="L125" s="162" t="s">
        <v>284</v>
      </c>
      <c r="M125" s="240">
        <v>2</v>
      </c>
    </row>
    <row r="126" spans="1:13" ht="21.95" customHeight="1">
      <c r="A126" s="76">
        <v>120</v>
      </c>
      <c r="B126" s="128" t="s">
        <v>267</v>
      </c>
      <c r="C126" s="124" t="s">
        <v>198</v>
      </c>
      <c r="D126" s="77" t="s">
        <v>68</v>
      </c>
      <c r="E126" s="194" t="s">
        <v>387</v>
      </c>
      <c r="F126" s="184" t="s">
        <v>291</v>
      </c>
      <c r="G126" s="184" t="s">
        <v>292</v>
      </c>
      <c r="H126" s="184" t="s">
        <v>388</v>
      </c>
      <c r="I126" s="195" t="s">
        <v>386</v>
      </c>
      <c r="J126" s="187">
        <v>13.3</v>
      </c>
      <c r="K126" s="196" t="s">
        <v>295</v>
      </c>
      <c r="L126" s="184" t="s">
        <v>284</v>
      </c>
      <c r="M126" s="189">
        <v>1</v>
      </c>
    </row>
    <row r="127" spans="1:13" ht="21.95" customHeight="1">
      <c r="A127" s="76">
        <v>121</v>
      </c>
      <c r="B127" s="124" t="s">
        <v>268</v>
      </c>
      <c r="C127" s="124" t="s">
        <v>198</v>
      </c>
      <c r="D127" s="77" t="s">
        <v>68</v>
      </c>
      <c r="E127" s="76" t="s">
        <v>297</v>
      </c>
      <c r="F127" s="76" t="s">
        <v>287</v>
      </c>
      <c r="G127" s="148" t="s">
        <v>288</v>
      </c>
      <c r="H127" s="71" t="s">
        <v>294</v>
      </c>
      <c r="I127" s="147" t="s">
        <v>351</v>
      </c>
      <c r="J127" s="78">
        <v>3</v>
      </c>
      <c r="K127" s="179">
        <v>0</v>
      </c>
      <c r="L127" s="71" t="s">
        <v>284</v>
      </c>
      <c r="M127" s="75">
        <v>1</v>
      </c>
    </row>
    <row r="128" spans="1:13" ht="21.95" customHeight="1">
      <c r="A128" s="76">
        <v>122</v>
      </c>
      <c r="B128" s="128" t="s">
        <v>211</v>
      </c>
      <c r="C128" s="124" t="s">
        <v>179</v>
      </c>
      <c r="D128" s="77" t="s">
        <v>68</v>
      </c>
      <c r="E128" s="237" t="s">
        <v>473</v>
      </c>
      <c r="F128" s="238" t="s">
        <v>291</v>
      </c>
      <c r="G128" s="160" t="s">
        <v>292</v>
      </c>
      <c r="H128" s="160" t="s">
        <v>474</v>
      </c>
      <c r="I128" s="238" t="s">
        <v>447</v>
      </c>
      <c r="J128" s="161">
        <v>3</v>
      </c>
      <c r="K128" s="178">
        <v>0</v>
      </c>
      <c r="L128" s="162" t="s">
        <v>284</v>
      </c>
      <c r="M128" s="240">
        <v>2</v>
      </c>
    </row>
    <row r="129" spans="1:13" ht="21.95" customHeight="1">
      <c r="A129" s="76">
        <v>123</v>
      </c>
      <c r="B129" s="128" t="s">
        <v>212</v>
      </c>
      <c r="C129" s="124" t="s">
        <v>179</v>
      </c>
      <c r="D129" s="77" t="s">
        <v>68</v>
      </c>
      <c r="E129" s="237" t="s">
        <v>473</v>
      </c>
      <c r="F129" s="238" t="s">
        <v>291</v>
      </c>
      <c r="G129" s="160" t="s">
        <v>292</v>
      </c>
      <c r="H129" s="160" t="s">
        <v>474</v>
      </c>
      <c r="I129" s="238" t="s">
        <v>447</v>
      </c>
      <c r="J129" s="161">
        <v>3</v>
      </c>
      <c r="K129" s="178">
        <v>0</v>
      </c>
      <c r="L129" s="162" t="s">
        <v>284</v>
      </c>
      <c r="M129" s="240">
        <v>2</v>
      </c>
    </row>
    <row r="130" spans="1:13" ht="21.95" customHeight="1">
      <c r="A130" s="76">
        <v>124</v>
      </c>
      <c r="B130" s="128" t="s">
        <v>213</v>
      </c>
      <c r="C130" s="124" t="s">
        <v>179</v>
      </c>
      <c r="D130" s="77" t="s">
        <v>68</v>
      </c>
      <c r="E130" s="194" t="s">
        <v>387</v>
      </c>
      <c r="F130" s="184" t="s">
        <v>291</v>
      </c>
      <c r="G130" s="184" t="s">
        <v>292</v>
      </c>
      <c r="H130" s="184" t="s">
        <v>388</v>
      </c>
      <c r="I130" s="195" t="s">
        <v>386</v>
      </c>
      <c r="J130" s="187">
        <v>13.3</v>
      </c>
      <c r="K130" s="196" t="s">
        <v>295</v>
      </c>
      <c r="L130" s="184" t="s">
        <v>284</v>
      </c>
      <c r="M130" s="189">
        <v>1</v>
      </c>
    </row>
    <row r="131" spans="1:13" ht="21.95" customHeight="1">
      <c r="A131" s="76">
        <v>125</v>
      </c>
      <c r="B131" s="128" t="s">
        <v>214</v>
      </c>
      <c r="C131" s="124" t="s">
        <v>203</v>
      </c>
      <c r="D131" s="77" t="s">
        <v>68</v>
      </c>
      <c r="E131" s="194" t="s">
        <v>387</v>
      </c>
      <c r="F131" s="184" t="s">
        <v>291</v>
      </c>
      <c r="G131" s="184" t="s">
        <v>292</v>
      </c>
      <c r="H131" s="184" t="s">
        <v>388</v>
      </c>
      <c r="I131" s="195" t="s">
        <v>386</v>
      </c>
      <c r="J131" s="187">
        <v>13.3</v>
      </c>
      <c r="K131" s="196" t="s">
        <v>295</v>
      </c>
      <c r="L131" s="184" t="s">
        <v>284</v>
      </c>
      <c r="M131" s="189">
        <v>1</v>
      </c>
    </row>
    <row r="132" spans="1:13" ht="21.95" customHeight="1">
      <c r="A132" s="76">
        <v>126</v>
      </c>
      <c r="B132" s="124" t="s">
        <v>215</v>
      </c>
      <c r="C132" s="124" t="s">
        <v>203</v>
      </c>
      <c r="D132" s="77" t="s">
        <v>68</v>
      </c>
      <c r="E132" s="194" t="s">
        <v>387</v>
      </c>
      <c r="F132" s="184" t="s">
        <v>291</v>
      </c>
      <c r="G132" s="184" t="s">
        <v>292</v>
      </c>
      <c r="H132" s="184" t="s">
        <v>388</v>
      </c>
      <c r="I132" s="195" t="s">
        <v>386</v>
      </c>
      <c r="J132" s="187">
        <v>13.3</v>
      </c>
      <c r="K132" s="196" t="s">
        <v>295</v>
      </c>
      <c r="L132" s="184" t="s">
        <v>284</v>
      </c>
      <c r="M132" s="189">
        <v>1</v>
      </c>
    </row>
    <row r="133" spans="1:13" ht="21.95" customHeight="1">
      <c r="A133" s="76">
        <v>127</v>
      </c>
      <c r="B133" s="128" t="s">
        <v>269</v>
      </c>
      <c r="C133" s="124" t="s">
        <v>203</v>
      </c>
      <c r="D133" s="77" t="s">
        <v>68</v>
      </c>
      <c r="E133" s="194" t="s">
        <v>387</v>
      </c>
      <c r="F133" s="184" t="s">
        <v>291</v>
      </c>
      <c r="G133" s="184" t="s">
        <v>292</v>
      </c>
      <c r="H133" s="184" t="s">
        <v>388</v>
      </c>
      <c r="I133" s="195" t="s">
        <v>386</v>
      </c>
      <c r="J133" s="187">
        <v>13.3</v>
      </c>
      <c r="K133" s="196" t="s">
        <v>295</v>
      </c>
      <c r="L133" s="184" t="s">
        <v>284</v>
      </c>
      <c r="M133" s="189">
        <v>1</v>
      </c>
    </row>
    <row r="134" spans="1:13" ht="21.95" customHeight="1">
      <c r="A134" s="76">
        <v>128</v>
      </c>
      <c r="B134" s="128" t="s">
        <v>216</v>
      </c>
      <c r="C134" s="124" t="s">
        <v>217</v>
      </c>
      <c r="D134" s="77" t="s">
        <v>68</v>
      </c>
      <c r="E134" s="160" t="s">
        <v>468</v>
      </c>
      <c r="F134" s="238" t="s">
        <v>291</v>
      </c>
      <c r="G134" s="160" t="s">
        <v>288</v>
      </c>
      <c r="H134" s="160" t="s">
        <v>469</v>
      </c>
      <c r="I134" s="238" t="s">
        <v>472</v>
      </c>
      <c r="J134" s="161">
        <v>2</v>
      </c>
      <c r="K134" s="178">
        <v>0</v>
      </c>
      <c r="L134" s="160" t="s">
        <v>284</v>
      </c>
      <c r="M134" s="240">
        <v>2</v>
      </c>
    </row>
    <row r="135" spans="1:13" ht="21.95" customHeight="1">
      <c r="A135" s="76">
        <v>129</v>
      </c>
      <c r="B135" s="128" t="s">
        <v>218</v>
      </c>
      <c r="C135" s="124" t="s">
        <v>172</v>
      </c>
      <c r="D135" s="77" t="s">
        <v>68</v>
      </c>
      <c r="E135" s="160" t="s">
        <v>468</v>
      </c>
      <c r="F135" s="238" t="s">
        <v>291</v>
      </c>
      <c r="G135" s="160" t="s">
        <v>288</v>
      </c>
      <c r="H135" s="160" t="s">
        <v>469</v>
      </c>
      <c r="I135" s="238" t="s">
        <v>475</v>
      </c>
      <c r="J135" s="161">
        <v>2</v>
      </c>
      <c r="K135" s="178">
        <v>0</v>
      </c>
      <c r="L135" s="160" t="s">
        <v>284</v>
      </c>
      <c r="M135" s="240">
        <v>2</v>
      </c>
    </row>
    <row r="136" spans="1:13" ht="21.95" customHeight="1">
      <c r="A136" s="76">
        <v>130</v>
      </c>
      <c r="B136" s="128" t="s">
        <v>219</v>
      </c>
      <c r="C136" s="124" t="s">
        <v>172</v>
      </c>
      <c r="D136" s="77" t="s">
        <v>68</v>
      </c>
      <c r="E136" s="237" t="s">
        <v>476</v>
      </c>
      <c r="F136" s="238" t="s">
        <v>291</v>
      </c>
      <c r="G136" s="160" t="s">
        <v>288</v>
      </c>
      <c r="H136" s="160" t="s">
        <v>469</v>
      </c>
      <c r="I136" s="238" t="s">
        <v>472</v>
      </c>
      <c r="J136" s="161">
        <v>3</v>
      </c>
      <c r="K136" s="178">
        <v>0</v>
      </c>
      <c r="L136" s="160" t="s">
        <v>284</v>
      </c>
      <c r="M136" s="240">
        <v>2</v>
      </c>
    </row>
    <row r="137" spans="1:13" ht="21.95" customHeight="1">
      <c r="A137" s="76">
        <v>131</v>
      </c>
      <c r="B137" s="201" t="s">
        <v>384</v>
      </c>
      <c r="C137" s="202" t="s">
        <v>198</v>
      </c>
      <c r="D137" s="151" t="s">
        <v>68</v>
      </c>
      <c r="E137" s="264" t="s">
        <v>512</v>
      </c>
      <c r="F137" s="262" t="s">
        <v>291</v>
      </c>
      <c r="G137" s="213" t="s">
        <v>308</v>
      </c>
      <c r="H137" s="213" t="s">
        <v>311</v>
      </c>
      <c r="I137" s="262" t="s">
        <v>513</v>
      </c>
      <c r="J137" s="217">
        <v>7</v>
      </c>
      <c r="K137" s="263" t="s">
        <v>295</v>
      </c>
      <c r="L137" s="213" t="s">
        <v>284</v>
      </c>
      <c r="M137" s="220">
        <v>2</v>
      </c>
    </row>
    <row r="138" spans="1:13" ht="21.95" customHeight="1">
      <c r="A138" s="76">
        <v>132</v>
      </c>
      <c r="B138" s="201" t="s">
        <v>220</v>
      </c>
      <c r="C138" s="202" t="s">
        <v>198</v>
      </c>
      <c r="D138" s="151" t="s">
        <v>68</v>
      </c>
      <c r="E138" s="194" t="s">
        <v>387</v>
      </c>
      <c r="F138" s="184" t="s">
        <v>291</v>
      </c>
      <c r="G138" s="184" t="s">
        <v>292</v>
      </c>
      <c r="H138" s="184" t="s">
        <v>388</v>
      </c>
      <c r="I138" s="195" t="s">
        <v>386</v>
      </c>
      <c r="J138" s="187">
        <v>13.3</v>
      </c>
      <c r="K138" s="196" t="s">
        <v>295</v>
      </c>
      <c r="L138" s="184" t="s">
        <v>284</v>
      </c>
      <c r="M138" s="189">
        <v>1</v>
      </c>
    </row>
    <row r="139" spans="1:13" ht="21.95" customHeight="1">
      <c r="A139" s="76">
        <v>133</v>
      </c>
      <c r="B139" s="202" t="s">
        <v>221</v>
      </c>
      <c r="C139" s="202" t="s">
        <v>198</v>
      </c>
      <c r="D139" s="151" t="s">
        <v>68</v>
      </c>
      <c r="E139" s="194" t="s">
        <v>387</v>
      </c>
      <c r="F139" s="184" t="s">
        <v>291</v>
      </c>
      <c r="G139" s="184" t="s">
        <v>292</v>
      </c>
      <c r="H139" s="184" t="s">
        <v>388</v>
      </c>
      <c r="I139" s="195" t="s">
        <v>386</v>
      </c>
      <c r="J139" s="187">
        <v>13.3</v>
      </c>
      <c r="K139" s="196" t="s">
        <v>295</v>
      </c>
      <c r="L139" s="184" t="s">
        <v>284</v>
      </c>
      <c r="M139" s="189">
        <v>1</v>
      </c>
    </row>
    <row r="140" spans="1:13" ht="21.95" customHeight="1">
      <c r="A140" s="76">
        <v>134</v>
      </c>
      <c r="B140" s="201" t="s">
        <v>382</v>
      </c>
      <c r="C140" s="202" t="s">
        <v>198</v>
      </c>
      <c r="D140" s="151" t="s">
        <v>68</v>
      </c>
      <c r="E140" s="264" t="s">
        <v>512</v>
      </c>
      <c r="F140" s="262" t="s">
        <v>291</v>
      </c>
      <c r="G140" s="213" t="s">
        <v>308</v>
      </c>
      <c r="H140" s="213" t="s">
        <v>311</v>
      </c>
      <c r="I140" s="262" t="s">
        <v>513</v>
      </c>
      <c r="J140" s="217">
        <v>7</v>
      </c>
      <c r="K140" s="263" t="s">
        <v>295</v>
      </c>
      <c r="L140" s="213" t="s">
        <v>284</v>
      </c>
      <c r="M140" s="220">
        <v>2</v>
      </c>
    </row>
    <row r="141" spans="1:13" ht="21.95" customHeight="1">
      <c r="A141" s="76">
        <v>135</v>
      </c>
      <c r="B141" s="201" t="s">
        <v>305</v>
      </c>
      <c r="C141" s="202" t="s">
        <v>198</v>
      </c>
      <c r="D141" s="151" t="s">
        <v>68</v>
      </c>
      <c r="E141" s="169" t="s">
        <v>363</v>
      </c>
      <c r="F141" s="152" t="s">
        <v>291</v>
      </c>
      <c r="G141" s="152" t="s">
        <v>308</v>
      </c>
      <c r="H141" s="152" t="s">
        <v>311</v>
      </c>
      <c r="I141" s="182" t="s">
        <v>385</v>
      </c>
      <c r="J141" s="153">
        <v>6</v>
      </c>
      <c r="K141" s="165" t="s">
        <v>295</v>
      </c>
      <c r="L141" s="152" t="s">
        <v>284</v>
      </c>
      <c r="M141" s="155">
        <v>1</v>
      </c>
    </row>
    <row r="142" spans="1:13" ht="21.95" customHeight="1">
      <c r="A142" s="76">
        <v>136</v>
      </c>
      <c r="B142" s="203" t="s">
        <v>222</v>
      </c>
      <c r="C142" s="203" t="s">
        <v>198</v>
      </c>
      <c r="D142" s="151" t="s">
        <v>68</v>
      </c>
      <c r="E142" s="194" t="s">
        <v>387</v>
      </c>
      <c r="F142" s="184" t="s">
        <v>291</v>
      </c>
      <c r="G142" s="184" t="s">
        <v>292</v>
      </c>
      <c r="H142" s="184" t="s">
        <v>388</v>
      </c>
      <c r="I142" s="195" t="s">
        <v>386</v>
      </c>
      <c r="J142" s="187">
        <v>13.3</v>
      </c>
      <c r="K142" s="196" t="s">
        <v>295</v>
      </c>
      <c r="L142" s="184" t="s">
        <v>284</v>
      </c>
      <c r="M142" s="189">
        <v>1</v>
      </c>
    </row>
    <row r="143" spans="1:13" ht="21.95" customHeight="1">
      <c r="A143" s="76">
        <v>137</v>
      </c>
      <c r="B143" s="204" t="s">
        <v>223</v>
      </c>
      <c r="C143" s="203" t="s">
        <v>198</v>
      </c>
      <c r="D143" s="151" t="s">
        <v>68</v>
      </c>
      <c r="E143" s="194" t="s">
        <v>387</v>
      </c>
      <c r="F143" s="184" t="s">
        <v>291</v>
      </c>
      <c r="G143" s="184" t="s">
        <v>292</v>
      </c>
      <c r="H143" s="184" t="s">
        <v>388</v>
      </c>
      <c r="I143" s="195" t="s">
        <v>386</v>
      </c>
      <c r="J143" s="187">
        <v>13.3</v>
      </c>
      <c r="K143" s="196" t="s">
        <v>295</v>
      </c>
      <c r="L143" s="184" t="s">
        <v>284</v>
      </c>
      <c r="M143" s="189">
        <v>1</v>
      </c>
    </row>
    <row r="144" spans="1:13" ht="21.95" customHeight="1">
      <c r="A144" s="76">
        <v>138</v>
      </c>
      <c r="B144" s="201" t="s">
        <v>224</v>
      </c>
      <c r="C144" s="202" t="s">
        <v>198</v>
      </c>
      <c r="D144" s="151" t="s">
        <v>68</v>
      </c>
      <c r="E144" s="169" t="s">
        <v>376</v>
      </c>
      <c r="F144" s="152" t="s">
        <v>291</v>
      </c>
      <c r="G144" s="152" t="s">
        <v>308</v>
      </c>
      <c r="H144" s="152" t="s">
        <v>311</v>
      </c>
      <c r="I144" s="182" t="s">
        <v>385</v>
      </c>
      <c r="J144" s="153">
        <v>9</v>
      </c>
      <c r="K144" s="165" t="s">
        <v>295</v>
      </c>
      <c r="L144" s="152" t="s">
        <v>284</v>
      </c>
      <c r="M144" s="155">
        <v>1</v>
      </c>
    </row>
    <row r="145" spans="1:13" ht="21.95" customHeight="1">
      <c r="A145" s="76">
        <v>139</v>
      </c>
      <c r="B145" s="202" t="s">
        <v>225</v>
      </c>
      <c r="C145" s="202" t="s">
        <v>198</v>
      </c>
      <c r="D145" s="151" t="s">
        <v>68</v>
      </c>
      <c r="E145" s="169" t="s">
        <v>377</v>
      </c>
      <c r="F145" s="152" t="s">
        <v>291</v>
      </c>
      <c r="G145" s="152" t="s">
        <v>308</v>
      </c>
      <c r="H145" s="152" t="s">
        <v>311</v>
      </c>
      <c r="I145" s="182" t="s">
        <v>385</v>
      </c>
      <c r="J145" s="153">
        <v>10</v>
      </c>
      <c r="K145" s="165" t="s">
        <v>295</v>
      </c>
      <c r="L145" s="152" t="s">
        <v>284</v>
      </c>
      <c r="M145" s="155">
        <v>1</v>
      </c>
    </row>
    <row r="146" spans="1:13" ht="21.95" customHeight="1">
      <c r="A146" s="76">
        <v>140</v>
      </c>
      <c r="B146" s="202" t="s">
        <v>226</v>
      </c>
      <c r="C146" s="202" t="s">
        <v>198</v>
      </c>
      <c r="D146" s="151" t="s">
        <v>68</v>
      </c>
      <c r="E146" s="169" t="s">
        <v>378</v>
      </c>
      <c r="F146" s="152" t="s">
        <v>291</v>
      </c>
      <c r="G146" s="152" t="s">
        <v>308</v>
      </c>
      <c r="H146" s="152" t="s">
        <v>311</v>
      </c>
      <c r="I146" s="182" t="s">
        <v>385</v>
      </c>
      <c r="J146" s="153">
        <v>11</v>
      </c>
      <c r="K146" s="165" t="s">
        <v>295</v>
      </c>
      <c r="L146" s="152" t="s">
        <v>284</v>
      </c>
      <c r="M146" s="155">
        <v>1</v>
      </c>
    </row>
    <row r="147" spans="1:13" ht="21.95" customHeight="1">
      <c r="A147" s="76">
        <v>141</v>
      </c>
      <c r="B147" s="201" t="s">
        <v>227</v>
      </c>
      <c r="C147" s="202" t="s">
        <v>198</v>
      </c>
      <c r="D147" s="151" t="s">
        <v>68</v>
      </c>
      <c r="E147" s="194" t="s">
        <v>387</v>
      </c>
      <c r="F147" s="184" t="s">
        <v>291</v>
      </c>
      <c r="G147" s="184" t="s">
        <v>292</v>
      </c>
      <c r="H147" s="184" t="s">
        <v>388</v>
      </c>
      <c r="I147" s="195" t="s">
        <v>386</v>
      </c>
      <c r="J147" s="187">
        <v>13.3</v>
      </c>
      <c r="K147" s="196" t="s">
        <v>295</v>
      </c>
      <c r="L147" s="184" t="s">
        <v>284</v>
      </c>
      <c r="M147" s="189">
        <v>1</v>
      </c>
    </row>
    <row r="148" spans="1:13" ht="21.95" customHeight="1">
      <c r="A148" s="76">
        <v>142</v>
      </c>
      <c r="B148" s="204" t="s">
        <v>228</v>
      </c>
      <c r="C148" s="203" t="s">
        <v>198</v>
      </c>
      <c r="D148" s="151" t="s">
        <v>68</v>
      </c>
      <c r="E148" s="194" t="s">
        <v>387</v>
      </c>
      <c r="F148" s="184" t="s">
        <v>291</v>
      </c>
      <c r="G148" s="184" t="s">
        <v>292</v>
      </c>
      <c r="H148" s="184" t="s">
        <v>388</v>
      </c>
      <c r="I148" s="195" t="s">
        <v>386</v>
      </c>
      <c r="J148" s="187">
        <v>13.3</v>
      </c>
      <c r="K148" s="196" t="s">
        <v>295</v>
      </c>
      <c r="L148" s="184" t="s">
        <v>284</v>
      </c>
      <c r="M148" s="189">
        <v>1</v>
      </c>
    </row>
    <row r="149" spans="1:13" ht="21.95" customHeight="1">
      <c r="A149" s="76">
        <v>143</v>
      </c>
      <c r="B149" s="201" t="s">
        <v>241</v>
      </c>
      <c r="C149" s="202" t="s">
        <v>198</v>
      </c>
      <c r="D149" s="151" t="s">
        <v>68</v>
      </c>
      <c r="E149" s="169" t="s">
        <v>310</v>
      </c>
      <c r="F149" s="152" t="s">
        <v>291</v>
      </c>
      <c r="G149" s="152" t="s">
        <v>308</v>
      </c>
      <c r="H149" s="152" t="s">
        <v>311</v>
      </c>
      <c r="I149" s="182" t="s">
        <v>385</v>
      </c>
      <c r="J149" s="153">
        <v>6</v>
      </c>
      <c r="K149" s="165" t="s">
        <v>295</v>
      </c>
      <c r="L149" s="154" t="s">
        <v>284</v>
      </c>
      <c r="M149" s="167">
        <v>1</v>
      </c>
    </row>
    <row r="150" spans="1:13" ht="21.95" customHeight="1">
      <c r="A150" s="76">
        <v>144</v>
      </c>
      <c r="B150" s="202" t="s">
        <v>383</v>
      </c>
      <c r="C150" s="202" t="s">
        <v>198</v>
      </c>
      <c r="D150" s="151" t="s">
        <v>68</v>
      </c>
      <c r="E150" s="264" t="s">
        <v>512</v>
      </c>
      <c r="F150" s="262" t="s">
        <v>291</v>
      </c>
      <c r="G150" s="213" t="s">
        <v>308</v>
      </c>
      <c r="H150" s="213" t="s">
        <v>311</v>
      </c>
      <c r="I150" s="262" t="s">
        <v>513</v>
      </c>
      <c r="J150" s="217">
        <v>7</v>
      </c>
      <c r="K150" s="263" t="s">
        <v>295</v>
      </c>
      <c r="L150" s="213" t="s">
        <v>284</v>
      </c>
      <c r="M150" s="220">
        <v>2</v>
      </c>
    </row>
    <row r="151" spans="1:13" ht="21.95" customHeight="1">
      <c r="A151" s="76">
        <v>145</v>
      </c>
      <c r="B151" s="201" t="s">
        <v>229</v>
      </c>
      <c r="C151" s="202" t="s">
        <v>179</v>
      </c>
      <c r="D151" s="151" t="s">
        <v>68</v>
      </c>
      <c r="E151" s="264" t="s">
        <v>512</v>
      </c>
      <c r="F151" s="262" t="s">
        <v>291</v>
      </c>
      <c r="G151" s="213" t="s">
        <v>308</v>
      </c>
      <c r="H151" s="213" t="s">
        <v>311</v>
      </c>
      <c r="I151" s="262" t="s">
        <v>513</v>
      </c>
      <c r="J151" s="217">
        <v>7</v>
      </c>
      <c r="K151" s="263" t="s">
        <v>295</v>
      </c>
      <c r="L151" s="213" t="s">
        <v>284</v>
      </c>
      <c r="M151" s="220">
        <v>2</v>
      </c>
    </row>
    <row r="152" spans="1:13" ht="21.95" customHeight="1">
      <c r="A152" s="76">
        <v>146</v>
      </c>
      <c r="B152" s="201" t="s">
        <v>230</v>
      </c>
      <c r="C152" s="202" t="s">
        <v>179</v>
      </c>
      <c r="D152" s="151" t="s">
        <v>68</v>
      </c>
      <c r="E152" s="194" t="s">
        <v>387</v>
      </c>
      <c r="F152" s="184" t="s">
        <v>291</v>
      </c>
      <c r="G152" s="184" t="s">
        <v>292</v>
      </c>
      <c r="H152" s="184" t="s">
        <v>388</v>
      </c>
      <c r="I152" s="195" t="s">
        <v>386</v>
      </c>
      <c r="J152" s="187">
        <v>13.3</v>
      </c>
      <c r="K152" s="196" t="s">
        <v>295</v>
      </c>
      <c r="L152" s="184" t="s">
        <v>284</v>
      </c>
      <c r="M152" s="189">
        <v>1</v>
      </c>
    </row>
    <row r="153" spans="1:13" ht="21.95" customHeight="1">
      <c r="A153" s="76">
        <v>147</v>
      </c>
      <c r="B153" s="201" t="s">
        <v>231</v>
      </c>
      <c r="C153" s="202" t="s">
        <v>179</v>
      </c>
      <c r="D153" s="151" t="s">
        <v>68</v>
      </c>
      <c r="E153" s="194" t="s">
        <v>387</v>
      </c>
      <c r="F153" s="184" t="s">
        <v>291</v>
      </c>
      <c r="G153" s="184" t="s">
        <v>292</v>
      </c>
      <c r="H153" s="184" t="s">
        <v>388</v>
      </c>
      <c r="I153" s="195" t="s">
        <v>386</v>
      </c>
      <c r="J153" s="187">
        <v>13.3</v>
      </c>
      <c r="K153" s="196" t="s">
        <v>295</v>
      </c>
      <c r="L153" s="184" t="s">
        <v>284</v>
      </c>
      <c r="M153" s="189">
        <v>1</v>
      </c>
    </row>
    <row r="154" spans="1:13" ht="21.95" customHeight="1">
      <c r="A154" s="76">
        <v>148</v>
      </c>
      <c r="B154" s="204" t="s">
        <v>178</v>
      </c>
      <c r="C154" s="203" t="s">
        <v>179</v>
      </c>
      <c r="D154" s="151" t="s">
        <v>68</v>
      </c>
      <c r="E154" s="194" t="s">
        <v>387</v>
      </c>
      <c r="F154" s="184" t="s">
        <v>291</v>
      </c>
      <c r="G154" s="184" t="s">
        <v>292</v>
      </c>
      <c r="H154" s="184" t="s">
        <v>388</v>
      </c>
      <c r="I154" s="195" t="s">
        <v>386</v>
      </c>
      <c r="J154" s="187">
        <v>13.3</v>
      </c>
      <c r="K154" s="196" t="s">
        <v>295</v>
      </c>
      <c r="L154" s="184" t="s">
        <v>284</v>
      </c>
      <c r="M154" s="189">
        <v>1</v>
      </c>
    </row>
    <row r="155" spans="1:13" ht="21.95" customHeight="1">
      <c r="A155" s="76">
        <v>149</v>
      </c>
      <c r="B155" s="201" t="s">
        <v>232</v>
      </c>
      <c r="C155" s="202" t="s">
        <v>203</v>
      </c>
      <c r="D155" s="151" t="s">
        <v>68</v>
      </c>
      <c r="E155" s="264" t="s">
        <v>512</v>
      </c>
      <c r="F155" s="262" t="s">
        <v>291</v>
      </c>
      <c r="G155" s="213" t="s">
        <v>308</v>
      </c>
      <c r="H155" s="213" t="s">
        <v>311</v>
      </c>
      <c r="I155" s="262" t="s">
        <v>513</v>
      </c>
      <c r="J155" s="217">
        <v>7</v>
      </c>
      <c r="K155" s="263" t="s">
        <v>295</v>
      </c>
      <c r="L155" s="213" t="s">
        <v>284</v>
      </c>
      <c r="M155" s="220">
        <v>2</v>
      </c>
    </row>
    <row r="156" spans="1:13" ht="21.95" customHeight="1">
      <c r="A156" s="76">
        <v>150</v>
      </c>
      <c r="B156" s="201" t="s">
        <v>233</v>
      </c>
      <c r="C156" s="202" t="s">
        <v>203</v>
      </c>
      <c r="D156" s="151" t="s">
        <v>68</v>
      </c>
      <c r="E156" s="264" t="s">
        <v>512</v>
      </c>
      <c r="F156" s="262" t="s">
        <v>291</v>
      </c>
      <c r="G156" s="213" t="s">
        <v>308</v>
      </c>
      <c r="H156" s="213" t="s">
        <v>311</v>
      </c>
      <c r="I156" s="262" t="s">
        <v>513</v>
      </c>
      <c r="J156" s="217">
        <v>7</v>
      </c>
      <c r="K156" s="263" t="s">
        <v>295</v>
      </c>
      <c r="L156" s="213" t="s">
        <v>284</v>
      </c>
      <c r="M156" s="220">
        <v>2</v>
      </c>
    </row>
    <row r="157" spans="1:13" ht="21.95" customHeight="1">
      <c r="A157" s="76">
        <v>151</v>
      </c>
      <c r="B157" s="201" t="s">
        <v>234</v>
      </c>
      <c r="C157" s="202" t="s">
        <v>203</v>
      </c>
      <c r="D157" s="151" t="s">
        <v>68</v>
      </c>
      <c r="E157" s="264" t="s">
        <v>512</v>
      </c>
      <c r="F157" s="262" t="s">
        <v>291</v>
      </c>
      <c r="G157" s="213" t="s">
        <v>308</v>
      </c>
      <c r="H157" s="213" t="s">
        <v>311</v>
      </c>
      <c r="I157" s="262" t="s">
        <v>513</v>
      </c>
      <c r="J157" s="217">
        <v>7</v>
      </c>
      <c r="K157" s="263" t="s">
        <v>295</v>
      </c>
      <c r="L157" s="213" t="s">
        <v>284</v>
      </c>
      <c r="M157" s="220">
        <v>2</v>
      </c>
    </row>
    <row r="158" spans="1:13" ht="21.95" customHeight="1">
      <c r="A158" s="76">
        <v>152</v>
      </c>
      <c r="B158" s="201" t="s">
        <v>235</v>
      </c>
      <c r="C158" s="202" t="s">
        <v>203</v>
      </c>
      <c r="D158" s="151" t="s">
        <v>68</v>
      </c>
      <c r="E158" s="169" t="s">
        <v>379</v>
      </c>
      <c r="F158" s="152" t="s">
        <v>291</v>
      </c>
      <c r="G158" s="152" t="s">
        <v>308</v>
      </c>
      <c r="H158" s="152" t="s">
        <v>311</v>
      </c>
      <c r="I158" s="182" t="s">
        <v>385</v>
      </c>
      <c r="J158" s="153">
        <v>20</v>
      </c>
      <c r="K158" s="165" t="s">
        <v>295</v>
      </c>
      <c r="L158" s="152" t="s">
        <v>284</v>
      </c>
      <c r="M158" s="155">
        <v>1</v>
      </c>
    </row>
    <row r="159" spans="1:13" ht="21.95" customHeight="1">
      <c r="A159" s="76">
        <v>153</v>
      </c>
      <c r="B159" s="201" t="s">
        <v>236</v>
      </c>
      <c r="C159" s="202" t="s">
        <v>203</v>
      </c>
      <c r="D159" s="151" t="s">
        <v>68</v>
      </c>
      <c r="E159" s="194" t="s">
        <v>387</v>
      </c>
      <c r="F159" s="184" t="s">
        <v>291</v>
      </c>
      <c r="G159" s="184" t="s">
        <v>292</v>
      </c>
      <c r="H159" s="184" t="s">
        <v>388</v>
      </c>
      <c r="I159" s="195" t="s">
        <v>386</v>
      </c>
      <c r="J159" s="187">
        <v>13.3</v>
      </c>
      <c r="K159" s="196" t="s">
        <v>295</v>
      </c>
      <c r="L159" s="184" t="s">
        <v>284</v>
      </c>
      <c r="M159" s="189">
        <v>1</v>
      </c>
    </row>
    <row r="160" spans="1:13" ht="21.95" customHeight="1">
      <c r="A160" s="76">
        <v>154</v>
      </c>
      <c r="B160" s="201" t="s">
        <v>237</v>
      </c>
      <c r="C160" s="202" t="s">
        <v>203</v>
      </c>
      <c r="D160" s="151" t="s">
        <v>68</v>
      </c>
      <c r="E160" s="169" t="s">
        <v>380</v>
      </c>
      <c r="F160" s="152" t="s">
        <v>291</v>
      </c>
      <c r="G160" s="152" t="s">
        <v>308</v>
      </c>
      <c r="H160" s="152" t="s">
        <v>311</v>
      </c>
      <c r="I160" s="182" t="s">
        <v>385</v>
      </c>
      <c r="J160" s="153">
        <v>22</v>
      </c>
      <c r="K160" s="165" t="s">
        <v>295</v>
      </c>
      <c r="L160" s="152" t="s">
        <v>284</v>
      </c>
      <c r="M160" s="155">
        <v>1</v>
      </c>
    </row>
    <row r="161" spans="1:13" ht="21.95" customHeight="1">
      <c r="A161" s="76">
        <v>155</v>
      </c>
      <c r="B161" s="201" t="s">
        <v>238</v>
      </c>
      <c r="C161" s="202" t="s">
        <v>203</v>
      </c>
      <c r="D161" s="151" t="s">
        <v>68</v>
      </c>
      <c r="E161" s="194" t="s">
        <v>387</v>
      </c>
      <c r="F161" s="184" t="s">
        <v>291</v>
      </c>
      <c r="G161" s="184" t="s">
        <v>292</v>
      </c>
      <c r="H161" s="184" t="s">
        <v>388</v>
      </c>
      <c r="I161" s="195" t="s">
        <v>386</v>
      </c>
      <c r="J161" s="187">
        <v>13.3</v>
      </c>
      <c r="K161" s="196" t="s">
        <v>295</v>
      </c>
      <c r="L161" s="184" t="s">
        <v>284</v>
      </c>
      <c r="M161" s="189">
        <v>1</v>
      </c>
    </row>
    <row r="162" spans="1:13" ht="21.95" customHeight="1">
      <c r="A162" s="76">
        <v>156</v>
      </c>
      <c r="B162" s="201" t="s">
        <v>239</v>
      </c>
      <c r="C162" s="202" t="s">
        <v>217</v>
      </c>
      <c r="D162" s="151" t="s">
        <v>68</v>
      </c>
      <c r="E162" s="194" t="s">
        <v>387</v>
      </c>
      <c r="F162" s="184" t="s">
        <v>291</v>
      </c>
      <c r="G162" s="184" t="s">
        <v>292</v>
      </c>
      <c r="H162" s="184" t="s">
        <v>388</v>
      </c>
      <c r="I162" s="195" t="s">
        <v>386</v>
      </c>
      <c r="J162" s="187">
        <v>13.3</v>
      </c>
      <c r="K162" s="196" t="s">
        <v>295</v>
      </c>
      <c r="L162" s="184" t="s">
        <v>284</v>
      </c>
      <c r="M162" s="189">
        <v>1</v>
      </c>
    </row>
    <row r="163" spans="1:13" ht="21.95" customHeight="1">
      <c r="A163" s="76">
        <v>157</v>
      </c>
      <c r="B163" s="128" t="s">
        <v>240</v>
      </c>
      <c r="C163" s="124" t="s">
        <v>172</v>
      </c>
      <c r="D163" s="77" t="s">
        <v>68</v>
      </c>
      <c r="E163" s="194" t="s">
        <v>387</v>
      </c>
      <c r="F163" s="184" t="s">
        <v>291</v>
      </c>
      <c r="G163" s="184" t="s">
        <v>292</v>
      </c>
      <c r="H163" s="184" t="s">
        <v>388</v>
      </c>
      <c r="I163" s="195" t="s">
        <v>386</v>
      </c>
      <c r="J163" s="187">
        <v>13.3</v>
      </c>
      <c r="K163" s="196" t="s">
        <v>295</v>
      </c>
      <c r="L163" s="184" t="s">
        <v>284</v>
      </c>
      <c r="M163" s="189">
        <v>1</v>
      </c>
    </row>
    <row r="164" spans="1:13" ht="21.95" customHeight="1">
      <c r="A164" s="76">
        <v>158</v>
      </c>
      <c r="B164" s="134" t="s">
        <v>242</v>
      </c>
      <c r="C164" s="127" t="s">
        <v>172</v>
      </c>
      <c r="D164" s="77" t="s">
        <v>68</v>
      </c>
      <c r="E164" s="194" t="s">
        <v>387</v>
      </c>
      <c r="F164" s="184" t="s">
        <v>291</v>
      </c>
      <c r="G164" s="184" t="s">
        <v>292</v>
      </c>
      <c r="H164" s="184" t="s">
        <v>388</v>
      </c>
      <c r="I164" s="195" t="s">
        <v>386</v>
      </c>
      <c r="J164" s="187">
        <v>13.3</v>
      </c>
      <c r="K164" s="196" t="s">
        <v>295</v>
      </c>
      <c r="L164" s="184" t="s">
        <v>284</v>
      </c>
      <c r="M164" s="189">
        <v>1</v>
      </c>
    </row>
    <row r="165" spans="1:13" ht="21.95" customHeight="1">
      <c r="A165" s="76">
        <v>159</v>
      </c>
      <c r="B165" s="128" t="s">
        <v>243</v>
      </c>
      <c r="C165" s="124" t="s">
        <v>198</v>
      </c>
      <c r="D165" s="77" t="s">
        <v>68</v>
      </c>
      <c r="E165" s="194" t="s">
        <v>387</v>
      </c>
      <c r="F165" s="184" t="s">
        <v>291</v>
      </c>
      <c r="G165" s="184" t="s">
        <v>292</v>
      </c>
      <c r="H165" s="184" t="s">
        <v>388</v>
      </c>
      <c r="I165" s="195" t="s">
        <v>386</v>
      </c>
      <c r="J165" s="187">
        <v>13.3</v>
      </c>
      <c r="K165" s="196" t="s">
        <v>295</v>
      </c>
      <c r="L165" s="184" t="s">
        <v>284</v>
      </c>
      <c r="M165" s="189">
        <v>1</v>
      </c>
    </row>
    <row r="166" spans="1:13" ht="21.95" customHeight="1">
      <c r="A166" s="76">
        <v>160</v>
      </c>
      <c r="B166" s="127" t="s">
        <v>244</v>
      </c>
      <c r="C166" s="127" t="s">
        <v>198</v>
      </c>
      <c r="D166" s="77" t="s">
        <v>68</v>
      </c>
      <c r="E166" s="160" t="s">
        <v>514</v>
      </c>
      <c r="F166" s="265" t="s">
        <v>291</v>
      </c>
      <c r="G166" s="236" t="s">
        <v>292</v>
      </c>
      <c r="H166" s="160" t="s">
        <v>515</v>
      </c>
      <c r="I166" s="160" t="s">
        <v>516</v>
      </c>
      <c r="J166" s="242">
        <v>60</v>
      </c>
      <c r="K166" s="266">
        <v>0</v>
      </c>
      <c r="L166" s="267" t="s">
        <v>284</v>
      </c>
      <c r="M166" s="268">
        <v>1</v>
      </c>
    </row>
    <row r="167" spans="1:13" ht="21.95" customHeight="1">
      <c r="A167" s="76">
        <v>161</v>
      </c>
      <c r="B167" s="124" t="s">
        <v>245</v>
      </c>
      <c r="C167" s="124" t="s">
        <v>198</v>
      </c>
      <c r="D167" s="77" t="s">
        <v>68</v>
      </c>
      <c r="E167" s="194" t="s">
        <v>387</v>
      </c>
      <c r="F167" s="184" t="s">
        <v>291</v>
      </c>
      <c r="G167" s="184" t="s">
        <v>292</v>
      </c>
      <c r="H167" s="184" t="s">
        <v>388</v>
      </c>
      <c r="I167" s="195" t="s">
        <v>386</v>
      </c>
      <c r="J167" s="187">
        <v>13.3</v>
      </c>
      <c r="K167" s="196" t="s">
        <v>295</v>
      </c>
      <c r="L167" s="184" t="s">
        <v>284</v>
      </c>
      <c r="M167" s="189">
        <v>1</v>
      </c>
    </row>
    <row r="168" spans="1:13" ht="21.95" customHeight="1">
      <c r="A168" s="76">
        <v>162</v>
      </c>
      <c r="B168" s="128" t="s">
        <v>246</v>
      </c>
      <c r="C168" s="124" t="s">
        <v>198</v>
      </c>
      <c r="D168" s="77" t="s">
        <v>68</v>
      </c>
      <c r="E168" s="194" t="s">
        <v>387</v>
      </c>
      <c r="F168" s="184" t="s">
        <v>291</v>
      </c>
      <c r="G168" s="184" t="s">
        <v>292</v>
      </c>
      <c r="H168" s="184" t="s">
        <v>388</v>
      </c>
      <c r="I168" s="195" t="s">
        <v>386</v>
      </c>
      <c r="J168" s="187">
        <v>13.3</v>
      </c>
      <c r="K168" s="196" t="s">
        <v>295</v>
      </c>
      <c r="L168" s="184" t="s">
        <v>284</v>
      </c>
      <c r="M168" s="189">
        <v>1</v>
      </c>
    </row>
    <row r="169" spans="1:13" ht="21.95" customHeight="1">
      <c r="A169" s="76">
        <v>163</v>
      </c>
      <c r="B169" s="124" t="s">
        <v>247</v>
      </c>
      <c r="C169" s="124" t="s">
        <v>179</v>
      </c>
      <c r="D169" s="77" t="s">
        <v>68</v>
      </c>
      <c r="E169" s="194" t="s">
        <v>387</v>
      </c>
      <c r="F169" s="184" t="s">
        <v>291</v>
      </c>
      <c r="G169" s="184" t="s">
        <v>292</v>
      </c>
      <c r="H169" s="184" t="s">
        <v>388</v>
      </c>
      <c r="I169" s="195" t="s">
        <v>386</v>
      </c>
      <c r="J169" s="187">
        <v>13.3</v>
      </c>
      <c r="K169" s="196" t="s">
        <v>295</v>
      </c>
      <c r="L169" s="184" t="s">
        <v>284</v>
      </c>
      <c r="M169" s="189">
        <v>1</v>
      </c>
    </row>
    <row r="170" spans="1:13" ht="21.95" customHeight="1">
      <c r="A170" s="76">
        <v>164</v>
      </c>
      <c r="B170" s="128" t="s">
        <v>248</v>
      </c>
      <c r="C170" s="124" t="s">
        <v>179</v>
      </c>
      <c r="D170" s="77" t="s">
        <v>68</v>
      </c>
      <c r="E170" s="194" t="s">
        <v>387</v>
      </c>
      <c r="F170" s="184" t="s">
        <v>291</v>
      </c>
      <c r="G170" s="184" t="s">
        <v>292</v>
      </c>
      <c r="H170" s="184" t="s">
        <v>388</v>
      </c>
      <c r="I170" s="195" t="s">
        <v>386</v>
      </c>
      <c r="J170" s="187">
        <v>13.3</v>
      </c>
      <c r="K170" s="196" t="s">
        <v>295</v>
      </c>
      <c r="L170" s="184" t="s">
        <v>284</v>
      </c>
      <c r="M170" s="189">
        <v>1</v>
      </c>
    </row>
    <row r="171" spans="1:13" ht="21.95" customHeight="1">
      <c r="A171" s="76">
        <v>165</v>
      </c>
      <c r="B171" s="128" t="s">
        <v>249</v>
      </c>
      <c r="C171" s="124" t="s">
        <v>203</v>
      </c>
      <c r="D171" s="77" t="s">
        <v>68</v>
      </c>
      <c r="E171" s="76" t="s">
        <v>354</v>
      </c>
      <c r="F171" s="152" t="s">
        <v>291</v>
      </c>
      <c r="G171" s="152" t="s">
        <v>308</v>
      </c>
      <c r="H171" s="76" t="s">
        <v>407</v>
      </c>
      <c r="I171" s="76" t="s">
        <v>409</v>
      </c>
      <c r="J171" s="153">
        <v>3</v>
      </c>
      <c r="K171" s="165">
        <v>0</v>
      </c>
      <c r="L171" s="154" t="s">
        <v>326</v>
      </c>
      <c r="M171" s="167">
        <v>2</v>
      </c>
    </row>
    <row r="172" spans="1:13" ht="21.95" customHeight="1">
      <c r="A172" s="76">
        <v>166</v>
      </c>
      <c r="B172" s="128" t="s">
        <v>250</v>
      </c>
      <c r="C172" s="124" t="s">
        <v>203</v>
      </c>
      <c r="D172" s="77" t="s">
        <v>68</v>
      </c>
      <c r="E172" s="169" t="s">
        <v>387</v>
      </c>
      <c r="F172" s="152" t="s">
        <v>291</v>
      </c>
      <c r="G172" s="152" t="s">
        <v>292</v>
      </c>
      <c r="H172" s="152" t="s">
        <v>388</v>
      </c>
      <c r="I172" s="182" t="s">
        <v>386</v>
      </c>
      <c r="J172" s="153">
        <v>13.3</v>
      </c>
      <c r="K172" s="165" t="s">
        <v>295</v>
      </c>
      <c r="L172" s="152" t="s">
        <v>284</v>
      </c>
      <c r="M172" s="155">
        <v>1</v>
      </c>
    </row>
    <row r="173" spans="1:13" ht="21.95" customHeight="1">
      <c r="A173" s="76">
        <v>167</v>
      </c>
      <c r="B173" s="134" t="s">
        <v>270</v>
      </c>
      <c r="C173" s="127" t="s">
        <v>271</v>
      </c>
      <c r="D173" s="77" t="s">
        <v>68</v>
      </c>
      <c r="E173" s="169" t="s">
        <v>387</v>
      </c>
      <c r="F173" s="152" t="s">
        <v>291</v>
      </c>
      <c r="G173" s="152" t="s">
        <v>308</v>
      </c>
      <c r="H173" s="76" t="s">
        <v>407</v>
      </c>
      <c r="I173" s="164" t="s">
        <v>410</v>
      </c>
      <c r="J173" s="153">
        <v>3</v>
      </c>
      <c r="K173" s="165">
        <v>0</v>
      </c>
      <c r="L173" s="154" t="s">
        <v>326</v>
      </c>
      <c r="M173" s="167">
        <v>2</v>
      </c>
    </row>
    <row r="174" spans="1:13" ht="21.95" customHeight="1">
      <c r="A174" s="76">
        <v>168</v>
      </c>
      <c r="B174" s="128" t="s">
        <v>251</v>
      </c>
      <c r="C174" s="124" t="s">
        <v>172</v>
      </c>
      <c r="D174" s="77" t="s">
        <v>68</v>
      </c>
      <c r="E174" s="169" t="s">
        <v>387</v>
      </c>
      <c r="F174" s="76" t="s">
        <v>291</v>
      </c>
      <c r="G174" s="76" t="s">
        <v>308</v>
      </c>
      <c r="H174" s="76" t="s">
        <v>407</v>
      </c>
      <c r="I174" s="164" t="s">
        <v>410</v>
      </c>
      <c r="J174" s="153">
        <v>3</v>
      </c>
      <c r="K174" s="165">
        <v>0</v>
      </c>
      <c r="L174" s="154" t="s">
        <v>326</v>
      </c>
      <c r="M174" s="167">
        <v>2</v>
      </c>
    </row>
    <row r="175" spans="1:13" ht="21.95" customHeight="1">
      <c r="A175" s="76">
        <v>169</v>
      </c>
      <c r="B175" s="201" t="s">
        <v>252</v>
      </c>
      <c r="C175" s="202" t="s">
        <v>198</v>
      </c>
      <c r="D175" s="151" t="s">
        <v>68</v>
      </c>
      <c r="E175" s="152" t="s">
        <v>446</v>
      </c>
      <c r="F175" s="152" t="s">
        <v>291</v>
      </c>
      <c r="G175" s="152" t="s">
        <v>292</v>
      </c>
      <c r="H175" s="152" t="s">
        <v>286</v>
      </c>
      <c r="I175" s="182" t="s">
        <v>447</v>
      </c>
      <c r="J175" s="153">
        <v>8</v>
      </c>
      <c r="K175" s="168">
        <v>0</v>
      </c>
      <c r="L175" s="152" t="s">
        <v>284</v>
      </c>
      <c r="M175" s="155">
        <v>2</v>
      </c>
    </row>
    <row r="176" spans="1:13" ht="21.95" customHeight="1">
      <c r="A176" s="76">
        <v>170</v>
      </c>
      <c r="B176" s="201" t="s">
        <v>272</v>
      </c>
      <c r="C176" s="202" t="s">
        <v>198</v>
      </c>
      <c r="D176" s="151" t="s">
        <v>68</v>
      </c>
      <c r="E176" s="152" t="s">
        <v>448</v>
      </c>
      <c r="F176" s="152" t="s">
        <v>394</v>
      </c>
      <c r="G176" s="152" t="s">
        <v>293</v>
      </c>
      <c r="H176" s="152" t="s">
        <v>286</v>
      </c>
      <c r="I176" s="183" t="s">
        <v>449</v>
      </c>
      <c r="J176" s="153">
        <v>14.3</v>
      </c>
      <c r="K176" s="166">
        <v>0</v>
      </c>
      <c r="L176" s="152" t="s">
        <v>284</v>
      </c>
      <c r="M176" s="155">
        <v>2</v>
      </c>
    </row>
    <row r="177" spans="1:14" ht="21.95" customHeight="1">
      <c r="A177" s="76">
        <v>171</v>
      </c>
      <c r="B177" s="201" t="s">
        <v>253</v>
      </c>
      <c r="C177" s="202" t="s">
        <v>179</v>
      </c>
      <c r="D177" s="151" t="s">
        <v>68</v>
      </c>
      <c r="E177" s="152" t="s">
        <v>448</v>
      </c>
      <c r="F177" s="152" t="s">
        <v>394</v>
      </c>
      <c r="G177" s="152" t="s">
        <v>293</v>
      </c>
      <c r="H177" s="152" t="s">
        <v>286</v>
      </c>
      <c r="I177" s="183" t="s">
        <v>449</v>
      </c>
      <c r="J177" s="153">
        <v>14.3</v>
      </c>
      <c r="K177" s="166">
        <v>0</v>
      </c>
      <c r="L177" s="152" t="s">
        <v>284</v>
      </c>
      <c r="M177" s="155">
        <v>2</v>
      </c>
    </row>
    <row r="178" spans="1:14" ht="21.95" customHeight="1">
      <c r="A178" s="76">
        <v>172</v>
      </c>
      <c r="B178" s="202" t="s">
        <v>450</v>
      </c>
      <c r="C178" s="202" t="s">
        <v>203</v>
      </c>
      <c r="D178" s="151" t="s">
        <v>68</v>
      </c>
      <c r="E178" s="152" t="s">
        <v>448</v>
      </c>
      <c r="F178" s="152" t="s">
        <v>394</v>
      </c>
      <c r="G178" s="152" t="s">
        <v>293</v>
      </c>
      <c r="H178" s="152" t="s">
        <v>286</v>
      </c>
      <c r="I178" s="183" t="s">
        <v>449</v>
      </c>
      <c r="J178" s="153">
        <v>14.3</v>
      </c>
      <c r="K178" s="166">
        <v>0</v>
      </c>
      <c r="L178" s="152" t="s">
        <v>284</v>
      </c>
      <c r="M178" s="155">
        <v>2</v>
      </c>
    </row>
    <row r="179" spans="1:14" ht="21.95" customHeight="1">
      <c r="A179" s="76">
        <v>173</v>
      </c>
      <c r="B179" s="202" t="s">
        <v>298</v>
      </c>
      <c r="C179" s="202" t="s">
        <v>203</v>
      </c>
      <c r="D179" s="151" t="s">
        <v>68</v>
      </c>
      <c r="E179" s="152"/>
      <c r="F179" s="152"/>
      <c r="G179" s="152"/>
      <c r="H179" s="152"/>
      <c r="I179" s="205"/>
      <c r="J179" s="153"/>
      <c r="K179" s="181"/>
      <c r="L179" s="152"/>
      <c r="M179" s="155"/>
    </row>
    <row r="180" spans="1:14" ht="21.95" customHeight="1">
      <c r="A180" s="76">
        <v>174</v>
      </c>
      <c r="B180" s="229" t="s">
        <v>254</v>
      </c>
      <c r="C180" s="202" t="s">
        <v>172</v>
      </c>
      <c r="D180" s="151" t="s">
        <v>68</v>
      </c>
      <c r="E180" s="152" t="s">
        <v>353</v>
      </c>
      <c r="F180" s="152" t="s">
        <v>291</v>
      </c>
      <c r="G180" s="152" t="s">
        <v>308</v>
      </c>
      <c r="H180" s="152" t="s">
        <v>286</v>
      </c>
      <c r="I180" s="183">
        <v>23837</v>
      </c>
      <c r="J180" s="153">
        <v>3</v>
      </c>
      <c r="K180" s="181">
        <v>0</v>
      </c>
      <c r="L180" s="154" t="s">
        <v>284</v>
      </c>
      <c r="M180" s="155">
        <v>2</v>
      </c>
    </row>
    <row r="181" spans="1:14" ht="21.95" customHeight="1">
      <c r="A181" s="76">
        <v>175</v>
      </c>
      <c r="B181" s="124" t="s">
        <v>255</v>
      </c>
      <c r="C181" s="124" t="s">
        <v>198</v>
      </c>
      <c r="D181" s="77" t="s">
        <v>68</v>
      </c>
      <c r="E181" s="76" t="s">
        <v>371</v>
      </c>
      <c r="F181" s="76" t="s">
        <v>300</v>
      </c>
      <c r="G181" s="76" t="s">
        <v>288</v>
      </c>
      <c r="H181" s="76" t="s">
        <v>288</v>
      </c>
      <c r="I181" s="180" t="s">
        <v>372</v>
      </c>
      <c r="J181" s="180" t="s">
        <v>373</v>
      </c>
      <c r="K181" s="181">
        <v>0</v>
      </c>
      <c r="L181" s="71" t="s">
        <v>284</v>
      </c>
      <c r="M181" s="75">
        <v>1</v>
      </c>
    </row>
    <row r="182" spans="1:14" ht="21.95" customHeight="1">
      <c r="A182" s="76">
        <v>176</v>
      </c>
      <c r="B182" s="124" t="s">
        <v>256</v>
      </c>
      <c r="C182" s="124" t="s">
        <v>198</v>
      </c>
      <c r="D182" s="77" t="s">
        <v>68</v>
      </c>
      <c r="E182" s="249" t="s">
        <v>485</v>
      </c>
      <c r="F182" s="245" t="s">
        <v>291</v>
      </c>
      <c r="G182" s="76" t="s">
        <v>293</v>
      </c>
      <c r="H182" s="76" t="s">
        <v>293</v>
      </c>
      <c r="I182" s="180" t="s">
        <v>447</v>
      </c>
      <c r="J182" s="250" t="s">
        <v>482</v>
      </c>
      <c r="K182" s="248"/>
      <c r="L182" s="160" t="s">
        <v>284</v>
      </c>
      <c r="M182" s="163">
        <v>2</v>
      </c>
    </row>
    <row r="183" spans="1:14" ht="21.95" customHeight="1">
      <c r="A183" s="76">
        <v>177</v>
      </c>
      <c r="B183" s="124" t="s">
        <v>257</v>
      </c>
      <c r="C183" s="124" t="s">
        <v>198</v>
      </c>
      <c r="D183" s="77" t="s">
        <v>68</v>
      </c>
      <c r="E183" s="252" t="s">
        <v>481</v>
      </c>
      <c r="F183" s="245" t="s">
        <v>291</v>
      </c>
      <c r="G183" s="76" t="s">
        <v>288</v>
      </c>
      <c r="H183" s="76" t="s">
        <v>288</v>
      </c>
      <c r="I183" s="246" t="s">
        <v>416</v>
      </c>
      <c r="J183" s="250" t="s">
        <v>482</v>
      </c>
      <c r="K183" s="251"/>
      <c r="L183" s="160" t="s">
        <v>284</v>
      </c>
      <c r="M183" s="163">
        <v>2</v>
      </c>
    </row>
    <row r="184" spans="1:14" ht="21.95" customHeight="1">
      <c r="A184" s="76">
        <v>178</v>
      </c>
      <c r="B184" s="124" t="s">
        <v>258</v>
      </c>
      <c r="C184" s="124" t="s">
        <v>198</v>
      </c>
      <c r="D184" s="77" t="s">
        <v>68</v>
      </c>
      <c r="E184" s="252" t="s">
        <v>489</v>
      </c>
      <c r="F184" s="245" t="s">
        <v>291</v>
      </c>
      <c r="G184" s="76" t="s">
        <v>293</v>
      </c>
      <c r="H184" s="76" t="s">
        <v>293</v>
      </c>
      <c r="I184" s="246" t="s">
        <v>490</v>
      </c>
      <c r="J184" s="250" t="s">
        <v>482</v>
      </c>
      <c r="K184" s="251"/>
      <c r="L184" s="160" t="s">
        <v>284</v>
      </c>
      <c r="M184" s="163">
        <v>2</v>
      </c>
    </row>
    <row r="185" spans="1:14" ht="21.95" customHeight="1">
      <c r="A185" s="76">
        <v>179</v>
      </c>
      <c r="B185" s="128" t="s">
        <v>259</v>
      </c>
      <c r="C185" s="124" t="s">
        <v>179</v>
      </c>
      <c r="D185" s="77" t="s">
        <v>68</v>
      </c>
      <c r="E185" s="194" t="s">
        <v>387</v>
      </c>
      <c r="F185" s="184" t="s">
        <v>291</v>
      </c>
      <c r="G185" s="184" t="s">
        <v>292</v>
      </c>
      <c r="H185" s="184" t="s">
        <v>388</v>
      </c>
      <c r="I185" s="195" t="s">
        <v>386</v>
      </c>
      <c r="J185" s="187">
        <v>13.3</v>
      </c>
      <c r="K185" s="196" t="s">
        <v>295</v>
      </c>
      <c r="L185" s="184" t="s">
        <v>284</v>
      </c>
      <c r="M185" s="189">
        <v>1</v>
      </c>
    </row>
    <row r="186" spans="1:14" ht="21.95" customHeight="1">
      <c r="A186" s="76">
        <v>180</v>
      </c>
      <c r="B186" s="124" t="s">
        <v>260</v>
      </c>
      <c r="C186" s="124" t="s">
        <v>261</v>
      </c>
      <c r="D186" s="77" t="s">
        <v>68</v>
      </c>
      <c r="E186" s="249" t="s">
        <v>485</v>
      </c>
      <c r="F186" s="245" t="s">
        <v>291</v>
      </c>
      <c r="G186" s="76" t="s">
        <v>293</v>
      </c>
      <c r="H186" s="76" t="s">
        <v>293</v>
      </c>
      <c r="I186" s="180" t="s">
        <v>447</v>
      </c>
      <c r="J186" s="247" t="s">
        <v>482</v>
      </c>
      <c r="K186" s="251"/>
      <c r="L186" s="160" t="s">
        <v>284</v>
      </c>
      <c r="M186" s="163">
        <v>2</v>
      </c>
    </row>
    <row r="187" spans="1:14" ht="21.95" customHeight="1">
      <c r="A187" s="76">
        <v>181</v>
      </c>
      <c r="B187" s="137" t="s">
        <v>262</v>
      </c>
      <c r="C187" s="124" t="s">
        <v>172</v>
      </c>
      <c r="D187" s="77" t="s">
        <v>68</v>
      </c>
      <c r="E187" s="252" t="s">
        <v>481</v>
      </c>
      <c r="F187" s="245" t="s">
        <v>291</v>
      </c>
      <c r="G187" s="76" t="s">
        <v>288</v>
      </c>
      <c r="H187" s="76" t="s">
        <v>288</v>
      </c>
      <c r="I187" s="246" t="s">
        <v>416</v>
      </c>
      <c r="J187" s="247" t="s">
        <v>482</v>
      </c>
      <c r="K187" s="251"/>
      <c r="L187" s="160" t="s">
        <v>284</v>
      </c>
      <c r="M187" s="163">
        <v>2</v>
      </c>
    </row>
    <row r="188" spans="1:14" s="20" customFormat="1" ht="21.95" customHeight="1">
      <c r="A188" s="76">
        <v>182</v>
      </c>
      <c r="B188" s="206" t="s">
        <v>263</v>
      </c>
      <c r="C188" s="207" t="s">
        <v>179</v>
      </c>
      <c r="D188" s="208" t="s">
        <v>68</v>
      </c>
      <c r="E188" s="154" t="s">
        <v>451</v>
      </c>
      <c r="F188" s="154" t="s">
        <v>291</v>
      </c>
      <c r="G188" s="230" t="s">
        <v>288</v>
      </c>
      <c r="H188" s="154" t="s">
        <v>289</v>
      </c>
      <c r="I188" s="231" t="s">
        <v>452</v>
      </c>
      <c r="J188" s="232">
        <v>4</v>
      </c>
      <c r="K188" s="168">
        <v>0</v>
      </c>
      <c r="L188" s="154" t="s">
        <v>284</v>
      </c>
      <c r="M188" s="167">
        <v>2</v>
      </c>
      <c r="N188" s="2"/>
    </row>
    <row r="189" spans="1:14" s="20" customFormat="1" ht="21.95" customHeight="1">
      <c r="A189" s="76">
        <v>183</v>
      </c>
      <c r="B189" s="209" t="s">
        <v>177</v>
      </c>
      <c r="C189" s="209" t="s">
        <v>168</v>
      </c>
      <c r="D189" s="208" t="s">
        <v>68</v>
      </c>
      <c r="E189" s="154" t="s">
        <v>429</v>
      </c>
      <c r="F189" s="154" t="s">
        <v>291</v>
      </c>
      <c r="G189" s="230" t="s">
        <v>288</v>
      </c>
      <c r="H189" s="154" t="s">
        <v>289</v>
      </c>
      <c r="I189" s="231" t="s">
        <v>452</v>
      </c>
      <c r="J189" s="232">
        <v>3</v>
      </c>
      <c r="K189" s="166">
        <v>0</v>
      </c>
      <c r="L189" s="154" t="s">
        <v>284</v>
      </c>
      <c r="M189" s="167">
        <v>2</v>
      </c>
      <c r="N189" s="2"/>
    </row>
    <row r="190" spans="1:14" s="20" customFormat="1" ht="21.95" customHeight="1">
      <c r="A190" s="76">
        <v>184</v>
      </c>
      <c r="B190" s="211" t="s">
        <v>273</v>
      </c>
      <c r="C190" s="209" t="s">
        <v>195</v>
      </c>
      <c r="D190" s="208" t="s">
        <v>68</v>
      </c>
      <c r="E190" s="152" t="s">
        <v>453</v>
      </c>
      <c r="F190" s="154" t="s">
        <v>291</v>
      </c>
      <c r="G190" s="233" t="s">
        <v>308</v>
      </c>
      <c r="H190" s="152" t="s">
        <v>286</v>
      </c>
      <c r="I190" s="231" t="s">
        <v>454</v>
      </c>
      <c r="J190" s="153">
        <v>3</v>
      </c>
      <c r="K190" s="168">
        <v>0</v>
      </c>
      <c r="L190" s="154" t="s">
        <v>284</v>
      </c>
      <c r="M190" s="167">
        <v>2</v>
      </c>
      <c r="N190" s="2"/>
    </row>
    <row r="191" spans="1:14" s="20" customFormat="1" ht="21.95" customHeight="1">
      <c r="A191" s="76">
        <v>185</v>
      </c>
      <c r="B191" s="207" t="s">
        <v>298</v>
      </c>
      <c r="C191" s="207" t="s">
        <v>198</v>
      </c>
      <c r="D191" s="208" t="s">
        <v>68</v>
      </c>
      <c r="E191" s="194"/>
      <c r="F191" s="184"/>
      <c r="G191" s="184"/>
      <c r="H191" s="184"/>
      <c r="I191" s="195"/>
      <c r="J191" s="187"/>
      <c r="K191" s="196"/>
      <c r="L191" s="184"/>
      <c r="M191" s="189"/>
      <c r="N191" s="2"/>
    </row>
    <row r="192" spans="1:14" s="20" customFormat="1" ht="21.95" customHeight="1">
      <c r="A192" s="76">
        <v>186</v>
      </c>
      <c r="B192" s="207" t="s">
        <v>375</v>
      </c>
      <c r="C192" s="207" t="s">
        <v>179</v>
      </c>
      <c r="D192" s="208" t="s">
        <v>68</v>
      </c>
      <c r="E192" s="76" t="s">
        <v>456</v>
      </c>
      <c r="F192" s="76" t="s">
        <v>291</v>
      </c>
      <c r="G192" s="76" t="s">
        <v>288</v>
      </c>
      <c r="H192" s="76" t="s">
        <v>457</v>
      </c>
      <c r="I192" s="234" t="s">
        <v>458</v>
      </c>
      <c r="J192" s="78">
        <v>14</v>
      </c>
      <c r="K192" s="74">
        <v>0</v>
      </c>
      <c r="L192" s="76" t="s">
        <v>284</v>
      </c>
      <c r="M192" s="80">
        <v>2</v>
      </c>
      <c r="N192" s="2"/>
    </row>
    <row r="193" spans="1:14" s="20" customFormat="1" ht="21.95" customHeight="1">
      <c r="A193" s="76">
        <v>187</v>
      </c>
      <c r="B193" s="211" t="s">
        <v>352</v>
      </c>
      <c r="C193" s="209" t="s">
        <v>281</v>
      </c>
      <c r="D193" s="208" t="s">
        <v>68</v>
      </c>
      <c r="E193" s="152" t="s">
        <v>453</v>
      </c>
      <c r="F193" s="154" t="s">
        <v>291</v>
      </c>
      <c r="G193" s="233" t="s">
        <v>308</v>
      </c>
      <c r="H193" s="152" t="s">
        <v>286</v>
      </c>
      <c r="I193" s="231" t="s">
        <v>455</v>
      </c>
      <c r="J193" s="153">
        <v>3</v>
      </c>
      <c r="K193" s="168">
        <v>0</v>
      </c>
      <c r="L193" s="154" t="s">
        <v>284</v>
      </c>
      <c r="M193" s="167">
        <v>2</v>
      </c>
      <c r="N193" s="2"/>
    </row>
    <row r="194" spans="1:14" ht="21.95" customHeight="1">
      <c r="A194" s="76">
        <v>188</v>
      </c>
      <c r="B194" s="128" t="s">
        <v>265</v>
      </c>
      <c r="C194" s="124" t="s">
        <v>179</v>
      </c>
      <c r="D194" s="77" t="s">
        <v>68</v>
      </c>
      <c r="E194" s="160" t="s">
        <v>341</v>
      </c>
      <c r="F194" s="76" t="s">
        <v>291</v>
      </c>
      <c r="G194" s="158" t="s">
        <v>285</v>
      </c>
      <c r="H194" s="71" t="s">
        <v>286</v>
      </c>
      <c r="I194" s="150" t="s">
        <v>340</v>
      </c>
      <c r="J194" s="78">
        <v>24</v>
      </c>
      <c r="K194" s="210">
        <v>0</v>
      </c>
      <c r="L194" s="76" t="s">
        <v>284</v>
      </c>
      <c r="M194" s="80">
        <v>1</v>
      </c>
    </row>
    <row r="195" spans="1:14" ht="21.95" customHeight="1">
      <c r="A195" s="76">
        <v>189</v>
      </c>
      <c r="B195" s="128" t="s">
        <v>183</v>
      </c>
      <c r="C195" s="124" t="s">
        <v>179</v>
      </c>
      <c r="D195" s="77" t="s">
        <v>68</v>
      </c>
      <c r="E195" s="160" t="s">
        <v>342</v>
      </c>
      <c r="F195" s="76" t="s">
        <v>291</v>
      </c>
      <c r="G195" s="158" t="s">
        <v>285</v>
      </c>
      <c r="H195" s="71" t="s">
        <v>286</v>
      </c>
      <c r="I195" s="150" t="s">
        <v>340</v>
      </c>
      <c r="J195" s="78">
        <v>24</v>
      </c>
      <c r="K195" s="210">
        <v>0</v>
      </c>
      <c r="L195" s="76" t="s">
        <v>284</v>
      </c>
      <c r="M195" s="80">
        <v>1</v>
      </c>
    </row>
    <row r="196" spans="1:14" ht="21.95" customHeight="1">
      <c r="A196" s="76">
        <v>190</v>
      </c>
      <c r="B196" s="127" t="s">
        <v>302</v>
      </c>
      <c r="C196" s="127" t="s">
        <v>179</v>
      </c>
      <c r="D196" s="77" t="s">
        <v>68</v>
      </c>
      <c r="E196" s="160" t="s">
        <v>343</v>
      </c>
      <c r="F196" s="76" t="s">
        <v>291</v>
      </c>
      <c r="G196" s="158" t="s">
        <v>285</v>
      </c>
      <c r="H196" s="71" t="s">
        <v>286</v>
      </c>
      <c r="I196" s="150" t="s">
        <v>340</v>
      </c>
      <c r="J196" s="78">
        <v>24</v>
      </c>
      <c r="K196" s="210">
        <v>0</v>
      </c>
      <c r="L196" s="76" t="s">
        <v>284</v>
      </c>
      <c r="M196" s="80">
        <v>1</v>
      </c>
    </row>
    <row r="197" spans="1:14" ht="21.95" customHeight="1">
      <c r="A197" s="76">
        <v>191</v>
      </c>
      <c r="B197" s="124" t="s">
        <v>266</v>
      </c>
      <c r="C197" s="124" t="s">
        <v>198</v>
      </c>
      <c r="D197" s="77" t="s">
        <v>68</v>
      </c>
      <c r="E197" s="160" t="s">
        <v>344</v>
      </c>
      <c r="F197" s="76" t="s">
        <v>291</v>
      </c>
      <c r="G197" s="158" t="s">
        <v>285</v>
      </c>
      <c r="H197" s="71" t="s">
        <v>286</v>
      </c>
      <c r="I197" s="150" t="s">
        <v>340</v>
      </c>
      <c r="J197" s="78">
        <v>24</v>
      </c>
      <c r="K197" s="210">
        <v>0</v>
      </c>
      <c r="L197" s="76" t="s">
        <v>284</v>
      </c>
      <c r="M197" s="80">
        <v>1</v>
      </c>
    </row>
    <row r="198" spans="1:14" ht="21.95" customHeight="1">
      <c r="A198" s="76">
        <v>192</v>
      </c>
      <c r="B198" s="128" t="s">
        <v>264</v>
      </c>
      <c r="C198" s="124" t="s">
        <v>198</v>
      </c>
      <c r="D198" s="77" t="s">
        <v>68</v>
      </c>
      <c r="E198" s="160" t="s">
        <v>491</v>
      </c>
      <c r="F198" s="238" t="s">
        <v>291</v>
      </c>
      <c r="G198" s="254" t="s">
        <v>285</v>
      </c>
      <c r="H198" s="160" t="s">
        <v>79</v>
      </c>
      <c r="I198" s="255">
        <v>23874</v>
      </c>
      <c r="J198" s="161">
        <v>8</v>
      </c>
      <c r="K198" s="79"/>
      <c r="L198" s="76" t="s">
        <v>284</v>
      </c>
      <c r="M198" s="80">
        <v>2</v>
      </c>
    </row>
    <row r="199" spans="1:14" ht="21.95" customHeight="1">
      <c r="A199" s="76">
        <v>193</v>
      </c>
      <c r="B199" s="128" t="s">
        <v>274</v>
      </c>
      <c r="C199" s="124" t="s">
        <v>198</v>
      </c>
      <c r="D199" s="77" t="s">
        <v>68</v>
      </c>
      <c r="E199" s="222" t="s">
        <v>389</v>
      </c>
      <c r="F199" s="76" t="s">
        <v>287</v>
      </c>
      <c r="G199" s="76" t="s">
        <v>308</v>
      </c>
      <c r="H199" s="76" t="s">
        <v>390</v>
      </c>
      <c r="I199" s="157" t="s">
        <v>391</v>
      </c>
      <c r="J199" s="78">
        <v>3</v>
      </c>
      <c r="K199" s="74"/>
      <c r="L199" s="76" t="s">
        <v>284</v>
      </c>
      <c r="M199" s="80">
        <v>1</v>
      </c>
    </row>
    <row r="200" spans="1:14" ht="21.95" customHeight="1">
      <c r="A200" s="76">
        <v>194</v>
      </c>
      <c r="B200" s="124" t="s">
        <v>275</v>
      </c>
      <c r="C200" s="124" t="s">
        <v>203</v>
      </c>
      <c r="D200" s="77" t="s">
        <v>68</v>
      </c>
      <c r="E200" s="222" t="s">
        <v>389</v>
      </c>
      <c r="F200" s="76" t="s">
        <v>287</v>
      </c>
      <c r="G200" s="76" t="s">
        <v>308</v>
      </c>
      <c r="H200" s="76" t="s">
        <v>390</v>
      </c>
      <c r="I200" s="157" t="s">
        <v>391</v>
      </c>
      <c r="J200" s="78">
        <v>3</v>
      </c>
      <c r="K200" s="79"/>
      <c r="L200" s="76" t="s">
        <v>284</v>
      </c>
      <c r="M200" s="80">
        <v>1</v>
      </c>
    </row>
    <row r="201" spans="1:14" ht="21.95" customHeight="1">
      <c r="A201" s="76">
        <v>195</v>
      </c>
      <c r="B201" s="128" t="s">
        <v>276</v>
      </c>
      <c r="C201" s="124" t="s">
        <v>203</v>
      </c>
      <c r="D201" s="77" t="s">
        <v>68</v>
      </c>
      <c r="E201" s="194" t="s">
        <v>387</v>
      </c>
      <c r="F201" s="184" t="s">
        <v>291</v>
      </c>
      <c r="G201" s="184" t="s">
        <v>292</v>
      </c>
      <c r="H201" s="184" t="s">
        <v>388</v>
      </c>
      <c r="I201" s="195" t="s">
        <v>386</v>
      </c>
      <c r="J201" s="187">
        <v>13.3</v>
      </c>
      <c r="K201" s="196" t="s">
        <v>295</v>
      </c>
      <c r="L201" s="184" t="s">
        <v>284</v>
      </c>
      <c r="M201" s="189">
        <v>1</v>
      </c>
    </row>
    <row r="202" spans="1:14" ht="21.95" customHeight="1">
      <c r="A202" s="76">
        <v>196</v>
      </c>
      <c r="B202" s="128" t="s">
        <v>277</v>
      </c>
      <c r="C202" s="124" t="s">
        <v>217</v>
      </c>
      <c r="D202" s="77" t="s">
        <v>68</v>
      </c>
      <c r="E202" s="194" t="s">
        <v>480</v>
      </c>
      <c r="F202" s="76" t="s">
        <v>394</v>
      </c>
      <c r="G202" s="76" t="s">
        <v>285</v>
      </c>
      <c r="H202" s="76" t="s">
        <v>390</v>
      </c>
      <c r="I202" s="157" t="s">
        <v>478</v>
      </c>
      <c r="J202" s="78">
        <v>3</v>
      </c>
      <c r="K202" s="196" t="s">
        <v>295</v>
      </c>
      <c r="L202" s="76" t="s">
        <v>284</v>
      </c>
      <c r="M202" s="80">
        <v>2</v>
      </c>
    </row>
    <row r="203" spans="1:14" ht="21.95" customHeight="1">
      <c r="A203" s="76">
        <v>197</v>
      </c>
      <c r="B203" s="128" t="s">
        <v>278</v>
      </c>
      <c r="C203" s="124" t="s">
        <v>168</v>
      </c>
      <c r="D203" s="77" t="s">
        <v>68</v>
      </c>
      <c r="E203" s="194" t="s">
        <v>480</v>
      </c>
      <c r="F203" s="76" t="s">
        <v>394</v>
      </c>
      <c r="G203" s="76" t="s">
        <v>285</v>
      </c>
      <c r="H203" s="76" t="s">
        <v>390</v>
      </c>
      <c r="I203" s="157" t="s">
        <v>478</v>
      </c>
      <c r="J203" s="78">
        <v>3</v>
      </c>
      <c r="K203" s="196" t="s">
        <v>295</v>
      </c>
      <c r="L203" s="76" t="s">
        <v>284</v>
      </c>
      <c r="M203" s="80">
        <v>2</v>
      </c>
    </row>
    <row r="204" spans="1:14" ht="21.95" customHeight="1">
      <c r="A204" s="76">
        <v>198</v>
      </c>
      <c r="B204" s="130" t="s">
        <v>174</v>
      </c>
      <c r="C204" s="130" t="s">
        <v>168</v>
      </c>
      <c r="D204" s="77" t="s">
        <v>68</v>
      </c>
      <c r="E204" s="194" t="s">
        <v>480</v>
      </c>
      <c r="F204" s="76" t="s">
        <v>394</v>
      </c>
      <c r="G204" s="76" t="s">
        <v>285</v>
      </c>
      <c r="H204" s="76" t="s">
        <v>390</v>
      </c>
      <c r="I204" s="157" t="s">
        <v>478</v>
      </c>
      <c r="J204" s="78">
        <v>3</v>
      </c>
      <c r="K204" s="196" t="s">
        <v>295</v>
      </c>
      <c r="L204" s="76" t="s">
        <v>284</v>
      </c>
      <c r="M204" s="80">
        <v>2</v>
      </c>
    </row>
    <row r="205" spans="1:14" ht="21.95" customHeight="1">
      <c r="A205" s="76">
        <v>199</v>
      </c>
      <c r="B205" s="128" t="s">
        <v>279</v>
      </c>
      <c r="C205" s="124" t="s">
        <v>172</v>
      </c>
      <c r="D205" s="77" t="s">
        <v>68</v>
      </c>
      <c r="E205" s="194" t="s">
        <v>480</v>
      </c>
      <c r="F205" s="76" t="s">
        <v>394</v>
      </c>
      <c r="G205" s="76" t="s">
        <v>285</v>
      </c>
      <c r="H205" s="76" t="s">
        <v>390</v>
      </c>
      <c r="I205" s="157" t="s">
        <v>478</v>
      </c>
      <c r="J205" s="78">
        <v>3</v>
      </c>
      <c r="K205" s="196" t="s">
        <v>295</v>
      </c>
      <c r="L205" s="76" t="s">
        <v>284</v>
      </c>
      <c r="M205" s="80">
        <v>2</v>
      </c>
    </row>
    <row r="206" spans="1:14" ht="21.95" customHeight="1">
      <c r="A206" s="76">
        <v>200</v>
      </c>
      <c r="B206" s="128" t="s">
        <v>282</v>
      </c>
      <c r="C206" s="124" t="s">
        <v>172</v>
      </c>
      <c r="D206" s="77" t="s">
        <v>68</v>
      </c>
      <c r="E206" s="194" t="s">
        <v>480</v>
      </c>
      <c r="F206" s="76" t="s">
        <v>394</v>
      </c>
      <c r="G206" s="76" t="s">
        <v>285</v>
      </c>
      <c r="H206" s="76" t="s">
        <v>390</v>
      </c>
      <c r="I206" s="157" t="s">
        <v>478</v>
      </c>
      <c r="J206" s="78">
        <v>3</v>
      </c>
      <c r="K206" s="196" t="s">
        <v>295</v>
      </c>
      <c r="L206" s="76" t="s">
        <v>284</v>
      </c>
      <c r="M206" s="80">
        <v>2</v>
      </c>
    </row>
    <row r="207" spans="1:14" ht="21.95" customHeight="1">
      <c r="A207" s="76">
        <v>201</v>
      </c>
      <c r="B207" s="129" t="s">
        <v>280</v>
      </c>
      <c r="C207" s="130" t="s">
        <v>281</v>
      </c>
      <c r="D207" s="77" t="s">
        <v>68</v>
      </c>
      <c r="E207" s="194" t="s">
        <v>480</v>
      </c>
      <c r="F207" s="76" t="s">
        <v>394</v>
      </c>
      <c r="G207" s="76" t="s">
        <v>285</v>
      </c>
      <c r="H207" s="76" t="s">
        <v>390</v>
      </c>
      <c r="I207" s="157" t="s">
        <v>478</v>
      </c>
      <c r="J207" s="78">
        <v>3</v>
      </c>
      <c r="K207" s="196" t="s">
        <v>295</v>
      </c>
      <c r="L207" s="76" t="s">
        <v>284</v>
      </c>
      <c r="M207" s="80">
        <v>2</v>
      </c>
    </row>
    <row r="208" spans="1:14" ht="21.95" customHeight="1">
      <c r="A208" s="76">
        <v>202</v>
      </c>
      <c r="B208" s="135" t="s">
        <v>374</v>
      </c>
      <c r="C208" s="135" t="s">
        <v>281</v>
      </c>
      <c r="D208" s="77" t="s">
        <v>68</v>
      </c>
      <c r="E208" s="194" t="s">
        <v>480</v>
      </c>
      <c r="F208" s="138" t="s">
        <v>394</v>
      </c>
      <c r="G208" s="76" t="s">
        <v>285</v>
      </c>
      <c r="H208" s="76" t="s">
        <v>390</v>
      </c>
      <c r="I208" s="157" t="s">
        <v>478</v>
      </c>
      <c r="J208" s="78">
        <v>3</v>
      </c>
      <c r="K208" s="196" t="s">
        <v>295</v>
      </c>
      <c r="L208" s="76" t="s">
        <v>284</v>
      </c>
      <c r="M208" s="80">
        <v>2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11:D150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211:F1010 F48:F77 F7:F46 F79:F208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5:G77 G154:H154 G211:G1016 G85:G109 G68:H74 G84:H84 G118:H118 G116:H116 G115 G113:H114 G30:G46 G110:H110 G28:H29 G24:H24 G201:H201 G172:H172 G165:H165 G167:H170 G111:G112 G134:G153 G171 G173:G180 G133:H133 H186:H187 G126:H126 G117 G79 G127:G132 G166 G119:G125 G48:G67 G7:G23 G81:G83 G181:H185 G191:H191 G25:G27 G186:G190 G80:H80 G192:G200 G202:G208 G155:G164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211:J1010 J79:J91 J75:J77 J185:J208 J48:J67 J7:J37 J39:J46 J70:J72 J93:J180" xr:uid="{5C164886-7F82-4596-B605-07A20CF8BAAF}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211:L1010 L48:L77 L7:L46 L79:L91 L93:L208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93 M95 M97:M99 M211:M1010 M48:M77 M7:M12 M18:M46 M79:M90 M101:M208" xr:uid="{25163178-4F87-48B9-90B0-ABB574C8CD1D}">
      <formula1>"1, 2"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211:K1010 K48:K77 K7:K46 K79:K91 K93:K208" xr:uid="{AC30342E-4A17-466C-8627-F7371231082D}">
      <formula1>0</formula1>
      <formula2>300000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211:D1010 D7:D208" xr:uid="{1426DBEC-5F7E-4DE1-9B54-D8A39B1CA1FF}">
      <formula1>"ข้าราชการ, พนักงานราชการ"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&amp;[9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opLeftCell="A4" zoomScale="120" zoomScaleNormal="120" zoomScaleSheetLayoutView="90" zoomScalePageLayoutView="120" workbookViewId="0">
      <selection activeCell="T6" sqref="T6"/>
    </sheetView>
  </sheetViews>
  <sheetFormatPr defaultColWidth="9" defaultRowHeight="21.75"/>
  <cols>
    <col min="1" max="1" width="3.140625" style="20" customWidth="1"/>
    <col min="2" max="2" width="19.140625" style="20" customWidth="1"/>
    <col min="3" max="3" width="10.42578125" style="20" customWidth="1"/>
    <col min="4" max="4" width="8.28515625" style="20" customWidth="1"/>
    <col min="5" max="5" width="28.42578125" style="20" customWidth="1"/>
    <col min="6" max="6" width="8.7109375" style="20" customWidth="1"/>
    <col min="7" max="7" width="1.42578125" style="20" customWidth="1"/>
    <col min="8" max="8" width="12.28515625" style="20" customWidth="1"/>
    <col min="9" max="9" width="9.7109375" style="20" customWidth="1"/>
    <col min="10" max="10" width="7.42578125" style="28" customWidth="1"/>
    <col min="11" max="11" width="8.42578125" style="20" customWidth="1"/>
    <col min="12" max="12" width="9.28515625" style="20" customWidth="1"/>
    <col min="13" max="13" width="7" style="20" customWidth="1"/>
    <col min="14" max="14" width="0.85546875" style="20" customWidth="1"/>
    <col min="15" max="15" width="5.140625" style="24" customWidth="1"/>
    <col min="16" max="16384" width="9" style="20"/>
  </cols>
  <sheetData>
    <row r="1" spans="1:17" s="11" customFormat="1" ht="36.75" customHeight="1">
      <c r="A1" s="284" t="s">
        <v>73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89"/>
      <c r="O1" s="22"/>
      <c r="P1" s="9"/>
      <c r="Q1" s="10"/>
    </row>
    <row r="2" spans="1:17" s="11" customFormat="1" ht="24.75" customHeight="1">
      <c r="A2" s="6"/>
      <c r="B2" s="4"/>
      <c r="C2" s="30" t="s">
        <v>7</v>
      </c>
      <c r="D2" s="291" t="str">
        <f>เก็บข้อมูลHRD!C2</f>
        <v>สถาบันสุขภาพสัตว์แห่งชาติ</v>
      </c>
      <c r="E2" s="291"/>
      <c r="F2" s="291"/>
      <c r="G2" s="291"/>
      <c r="H2" s="291"/>
      <c r="I2" s="291"/>
      <c r="J2" s="292" t="s">
        <v>76</v>
      </c>
      <c r="K2" s="292"/>
      <c r="L2" s="291" t="str">
        <f>เก็บข้อมูลHRD!J4</f>
        <v>น.ส.ปิยะวรรณ  เกิดพันธ์</v>
      </c>
      <c r="M2" s="291"/>
      <c r="N2" s="90"/>
      <c r="O2" s="21"/>
    </row>
    <row r="3" spans="1:17" s="11" customFormat="1" ht="4.5" customHeight="1">
      <c r="A3" s="6"/>
      <c r="B3" s="4"/>
      <c r="C3" s="4"/>
      <c r="D3" s="4"/>
      <c r="E3" s="1"/>
      <c r="F3" s="1"/>
      <c r="G3" s="1"/>
      <c r="H3" s="1"/>
      <c r="I3" s="1"/>
      <c r="J3" s="1"/>
      <c r="K3" s="13"/>
      <c r="L3" s="16"/>
      <c r="M3" s="16"/>
      <c r="N3" s="16"/>
      <c r="O3" s="21"/>
    </row>
    <row r="4" spans="1:17" s="11" customFormat="1" ht="25.5" customHeight="1">
      <c r="A4" s="7"/>
      <c r="B4" s="286" t="s">
        <v>46</v>
      </c>
      <c r="C4" s="287"/>
      <c r="D4" s="116">
        <f>เก็บข้อมูลHRD!D4</f>
        <v>76</v>
      </c>
      <c r="E4" s="31" t="s">
        <v>53</v>
      </c>
      <c r="F4" s="116">
        <f>เก็บข้อมูลHRD!F4</f>
        <v>118</v>
      </c>
      <c r="G4" s="32"/>
      <c r="H4" s="33" t="s">
        <v>47</v>
      </c>
      <c r="I4" s="288">
        <f>เก็บข้อมูลHRD!H4</f>
        <v>2565</v>
      </c>
      <c r="J4" s="289"/>
      <c r="K4" s="290" t="s">
        <v>45</v>
      </c>
      <c r="L4" s="290"/>
      <c r="M4" s="34">
        <f>เก็บข้อมูลHRD!L4:M4</f>
        <v>44825</v>
      </c>
      <c r="N4" s="91"/>
      <c r="O4" s="23"/>
      <c r="P4" s="18"/>
    </row>
    <row r="5" spans="1:17" s="26" customFormat="1" ht="5.25" customHeight="1">
      <c r="A5" s="8"/>
      <c r="B5" s="283"/>
      <c r="C5" s="283"/>
      <c r="D5" s="29"/>
      <c r="E5" s="29"/>
      <c r="F5" s="3"/>
      <c r="G5" s="3"/>
      <c r="H5" s="5"/>
      <c r="I5" s="14"/>
      <c r="J5" s="5"/>
      <c r="K5" s="15"/>
      <c r="L5" s="17"/>
      <c r="M5" s="17"/>
      <c r="N5" s="17"/>
      <c r="O5" s="19"/>
      <c r="P5" s="25"/>
      <c r="Q5" s="25"/>
    </row>
    <row r="6" spans="1:17" s="26" customFormat="1" ht="25.5" customHeight="1">
      <c r="A6" s="302" t="s">
        <v>13</v>
      </c>
      <c r="B6" s="299" t="s">
        <v>34</v>
      </c>
      <c r="C6" s="300"/>
      <c r="D6" s="300"/>
      <c r="E6" s="300"/>
      <c r="F6" s="301"/>
      <c r="G6" s="35"/>
      <c r="H6" s="277" t="s">
        <v>32</v>
      </c>
      <c r="I6" s="277"/>
      <c r="J6" s="277"/>
      <c r="K6" s="276" t="s">
        <v>33</v>
      </c>
      <c r="L6" s="276"/>
      <c r="M6" s="276"/>
      <c r="N6" s="92"/>
      <c r="O6" s="19"/>
      <c r="P6" s="25"/>
      <c r="Q6" s="25"/>
    </row>
    <row r="7" spans="1:17" ht="24.95" customHeight="1">
      <c r="A7" s="303"/>
      <c r="B7" s="316" t="s">
        <v>51</v>
      </c>
      <c r="C7" s="317"/>
      <c r="D7" s="318"/>
      <c r="E7" s="314" t="s">
        <v>68</v>
      </c>
      <c r="F7" s="314"/>
      <c r="G7" s="38"/>
      <c r="H7" s="281" t="s">
        <v>15</v>
      </c>
      <c r="I7" s="281"/>
      <c r="J7" s="39">
        <f>COUNTIF(เก็บข้อมูลHRD!F7:F2016,"ความรู้/ทักษะเฉพาะทางในสายงาน")</f>
        <v>155</v>
      </c>
      <c r="K7" s="278" t="s">
        <v>48</v>
      </c>
      <c r="L7" s="278"/>
      <c r="M7" s="40">
        <f>COUNTIF(เก็บข้อมูลHRD!G7:G2016,"อบรมกับหน่วยงานนอกกรมฯ")</f>
        <v>68</v>
      </c>
      <c r="N7" s="94"/>
    </row>
    <row r="8" spans="1:17" ht="24.95" customHeight="1">
      <c r="A8" s="303"/>
      <c r="B8" s="296" t="s">
        <v>8</v>
      </c>
      <c r="C8" s="296"/>
      <c r="D8" s="36">
        <f t="array" ref="D8">COUNTIFS(เก็บข้อมูลHRD!D7:D2016,"ข้าราชการ",เก็บข้อมูลHRD!M7:M2016,"1")</f>
        <v>37</v>
      </c>
      <c r="E8" s="37" t="s">
        <v>10</v>
      </c>
      <c r="F8" s="36">
        <f t="array" ref="F8">COUNTIFS(เก็บข้อมูลHRD!D7:D2016,"พนักงานราชการ",เก็บข้อมูลHRD!M7:M2016,"1")</f>
        <v>58</v>
      </c>
      <c r="G8" s="38"/>
      <c r="H8" s="281" t="s">
        <v>16</v>
      </c>
      <c r="I8" s="281"/>
      <c r="J8" s="39">
        <f>COUNTIF(เก็บข้อมูลHRD!F7:F2016,"ภาษา")</f>
        <v>1</v>
      </c>
      <c r="K8" s="293" t="s">
        <v>40</v>
      </c>
      <c r="L8" s="293"/>
      <c r="M8" s="40">
        <f>COUNTIF(เก็บข้อมูลHRD!G7:G2016,"อบรมกับหน่วยงานในกรมฯ")</f>
        <v>23</v>
      </c>
      <c r="N8" s="94"/>
      <c r="P8" s="27"/>
    </row>
    <row r="9" spans="1:17" ht="24.95" customHeight="1">
      <c r="A9" s="303"/>
      <c r="B9" s="296" t="s">
        <v>9</v>
      </c>
      <c r="C9" s="296"/>
      <c r="D9" s="41">
        <f t="array" ref="D9">SUMPRODUCT(IF(เก็บข้อมูลHRD!D7:D2016="ข้าราชการ",IF(เก็บข้อมูลHRD!B7:B2016&lt;&gt;"",IF(เก็บข้อมูลHRD!M7:M2016=1,1/COUNTIFS(เก็บข้อมูลHRD!B7:B2016,เก็บข้อมูลHRD!B7:B2016,เก็บข้อมูลHRD!D7:D2016,"ข้าราชการ",เก็บข้อมูลHRD!B7:B2016,"&lt;&gt;",เก็บข้อมูลHRD!M7:M2016,"=1")))))</f>
        <v>37</v>
      </c>
      <c r="E9" s="37" t="s">
        <v>11</v>
      </c>
      <c r="F9" s="36">
        <f t="array" ref="F9">SUMPRODUCT(IF(เก็บข้อมูลHRD!D7:D2016="พนักงานราชการ",IF(เก็บข้อมูลHRD!B7:B2016&lt;&gt;"",IF(เก็บข้อมูลHRD!M7:M2016=1,1/COUNTIFS(เก็บข้อมูลHRD!B7:B2016,เก็บข้อมูลHRD!B7:B2016,เก็บข้อมูลHRD!D7:D2016,"พนักงานราชการ",เก็บข้อมูลHRD!B7:B2016,"&lt;&gt;",เก็บข้อมูลHRD!M7:M2016,"=1")))))</f>
        <v>58</v>
      </c>
      <c r="G9" s="43"/>
      <c r="H9" s="281" t="s">
        <v>17</v>
      </c>
      <c r="I9" s="281"/>
      <c r="J9" s="39">
        <f>COUNTIF(เก็บข้อมูลHRD!F7:F2016,"ภาวะผู้นำ/คุณธรรม/จริยธรรม")</f>
        <v>3</v>
      </c>
      <c r="K9" s="278" t="s">
        <v>49</v>
      </c>
      <c r="L9" s="278"/>
      <c r="M9" s="40">
        <f>COUNTIF(เก็บข้อมูลHRD!G7:G2016,"e-Learning")</f>
        <v>30</v>
      </c>
      <c r="N9" s="94"/>
    </row>
    <row r="10" spans="1:17" ht="24.95" customHeight="1">
      <c r="A10" s="304"/>
      <c r="B10" s="296" t="s">
        <v>77</v>
      </c>
      <c r="C10" s="296"/>
      <c r="D10" s="42">
        <f t="array" ref="D10">D9/D4*100</f>
        <v>48.684210526315788</v>
      </c>
      <c r="E10" s="37" t="s">
        <v>78</v>
      </c>
      <c r="F10" s="42">
        <f t="array" ref="F10">F9/F4*100</f>
        <v>49.152542372881356</v>
      </c>
      <c r="G10" s="44"/>
      <c r="H10" s="281" t="s">
        <v>18</v>
      </c>
      <c r="I10" s="281"/>
      <c r="J10" s="39">
        <f t="array" ref="J10">COUNTIF(เก็บข้อมูลHRD!F7:F1016,"จิตอาสา/บริการ")</f>
        <v>0</v>
      </c>
      <c r="K10" s="278" t="s">
        <v>23</v>
      </c>
      <c r="L10" s="278"/>
      <c r="M10" s="40">
        <f>COUNTIF(เก็บข้อมูลHRD!G7:G2016,"ชุมชนนักปฏิบัติ(CoP)")</f>
        <v>0</v>
      </c>
      <c r="N10" s="94"/>
    </row>
    <row r="11" spans="1:17" ht="24.95" customHeight="1">
      <c r="A11" s="311" t="s">
        <v>14</v>
      </c>
      <c r="B11" s="308" t="s">
        <v>35</v>
      </c>
      <c r="C11" s="309"/>
      <c r="D11" s="309"/>
      <c r="E11" s="309"/>
      <c r="F11" s="310"/>
      <c r="G11" s="38"/>
      <c r="H11" s="281" t="s">
        <v>19</v>
      </c>
      <c r="I11" s="281"/>
      <c r="J11" s="39">
        <f>COUNTIF(เก็บข้อมูลHRD!F7:F2016,"ความรับผิดชอบ/ซื่อสัตย์สุจริต")</f>
        <v>0</v>
      </c>
      <c r="K11" s="278" t="s">
        <v>26</v>
      </c>
      <c r="L11" s="278"/>
      <c r="M11" s="40">
        <f>COUNTIF(เก็บข้อมูลHRD!G7:G2016,"สอนงาน")</f>
        <v>44</v>
      </c>
      <c r="N11" s="94"/>
    </row>
    <row r="12" spans="1:17" ht="24.95" customHeight="1">
      <c r="A12" s="312"/>
      <c r="B12" s="305" t="s">
        <v>51</v>
      </c>
      <c r="C12" s="306"/>
      <c r="D12" s="307"/>
      <c r="E12" s="315" t="s">
        <v>68</v>
      </c>
      <c r="F12" s="315"/>
      <c r="G12" s="38"/>
      <c r="H12" s="281" t="s">
        <v>20</v>
      </c>
      <c r="I12" s="281"/>
      <c r="J12" s="39">
        <f>COUNTIF(เก็บข้อมูลHRD!F7:F2016,"ทำงานเป็นทีม")</f>
        <v>0</v>
      </c>
      <c r="K12" s="278" t="s">
        <v>27</v>
      </c>
      <c r="L12" s="278"/>
      <c r="M12" s="40">
        <f>COUNTIF(เก็บข้อมูลHRD!G7:G2016,"มอบหมายงาน")</f>
        <v>0</v>
      </c>
      <c r="N12" s="94"/>
    </row>
    <row r="13" spans="1:17" ht="24.95" customHeight="1">
      <c r="A13" s="312"/>
      <c r="B13" s="280" t="s">
        <v>8</v>
      </c>
      <c r="C13" s="280"/>
      <c r="D13" s="36">
        <f t="array" ref="D13">COUNTIFS(เก็บข้อมูลHRD!D7:D2016,"ข้าราชการ",เก็บข้อมูลHRD!M7:M2016,"2")</f>
        <v>39</v>
      </c>
      <c r="E13" s="37" t="s">
        <v>10</v>
      </c>
      <c r="F13" s="36">
        <f t="array" ref="F13">COUNTIFS(เก็บข้อมูลHRD!D7:D2016,"พนักงานราชการ",เก็บข้อมูลHRD!M7:M2016,"2")</f>
        <v>60</v>
      </c>
      <c r="G13" s="43"/>
      <c r="H13" s="281" t="s">
        <v>24</v>
      </c>
      <c r="I13" s="281"/>
      <c r="J13" s="39">
        <f>COUNTIF(เก็บข้อมูลHRD!F7:F2016,"คิดค้น/ใช้นวัตกรรมใหม่ๆ")</f>
        <v>20</v>
      </c>
      <c r="K13" s="278" t="s">
        <v>28</v>
      </c>
      <c r="L13" s="278"/>
      <c r="M13" s="40">
        <f>COUNTIF(เก็บข้อมูลHRD!G7:G2016,"ดูงานนอกสถานที่")</f>
        <v>0</v>
      </c>
      <c r="N13" s="94"/>
      <c r="Q13" s="20" t="s">
        <v>57</v>
      </c>
    </row>
    <row r="14" spans="1:17" ht="24.95" customHeight="1">
      <c r="A14" s="312"/>
      <c r="B14" s="280" t="s">
        <v>9</v>
      </c>
      <c r="C14" s="280"/>
      <c r="D14" s="36">
        <f t="array" ref="D14">SUMPRODUCT(IF(เก็บข้อมูลHRD!D7:D2016="ข้าราชการ",IF(เก็บข้อมูลHRD!B7:B2016&lt;&gt;"",IF(เก็บข้อมูลHRD!M7:M2016=2,1/COUNTIFS(เก็บข้อมูลHRD!B7:B2016,เก็บข้อมูลHRD!B7:B2016,เก็บข้อมูลHRD!D7:D2016,"ข้าราชการ",เก็บข้อมูลHRD!B7:B2016,"&lt;&gt;",เก็บข้อมูลHRD!M7:M2016,"=2")))))</f>
        <v>39</v>
      </c>
      <c r="E14" s="37" t="s">
        <v>11</v>
      </c>
      <c r="F14" s="36">
        <f t="array" ref="F14">SUMPRODUCT(IF(เก็บข้อมูลHRD!D7:D2016="พนักงานราชการ",IF(เก็บข้อมูลHRD!B7:B2016&lt;&gt;"",IF(เก็บข้อมูลHRD!M7:M2016=2,1/COUNTIFS(เก็บข้อมูลHRD!B7:B2016,เก็บข้อมูลHRD!B7:B2016,เก็บข้อมูลHRD!D7:D2016,"พนักงานราชการ",เก็บข้อมูลHRD!B7:B2016,"&lt;&gt;",เก็บข้อมูลHRD!M7:M2016,"=2")))))</f>
        <v>60</v>
      </c>
      <c r="G14" s="44"/>
      <c r="H14" s="281" t="s">
        <v>25</v>
      </c>
      <c r="I14" s="281"/>
      <c r="J14" s="39">
        <f>COUNTIF(เก็บข้อมูลHRD!F7:F2016,"กฎหมาย/กฎระเบียบฯ")</f>
        <v>9</v>
      </c>
      <c r="K14" s="278" t="s">
        <v>29</v>
      </c>
      <c r="L14" s="278"/>
      <c r="M14" s="40">
        <f>COUNTIF(เก็บข้อมูลHRD!G7:G2016,"หมุนเวียนงาน")</f>
        <v>0</v>
      </c>
      <c r="N14" s="94"/>
    </row>
    <row r="15" spans="1:17" ht="24.95" customHeight="1">
      <c r="A15" s="313"/>
      <c r="B15" s="280" t="s">
        <v>77</v>
      </c>
      <c r="C15" s="280"/>
      <c r="D15" s="42">
        <f>D14/D4*100</f>
        <v>51.315789473684212</v>
      </c>
      <c r="E15" s="37" t="s">
        <v>78</v>
      </c>
      <c r="F15" s="42">
        <f>F14/F4*100</f>
        <v>50.847457627118644</v>
      </c>
      <c r="G15" s="38"/>
      <c r="H15" s="281" t="s">
        <v>21</v>
      </c>
      <c r="I15" s="281"/>
      <c r="J15" s="39">
        <f>COUNTIF(เก็บข้อมูลHRD!F7:F2016,"การใช้เทคโนโลยี")</f>
        <v>3</v>
      </c>
      <c r="K15" s="278" t="s">
        <v>30</v>
      </c>
      <c r="L15" s="278"/>
      <c r="M15" s="40">
        <f>COUNTIF(เก็บข้อมูลHRD!G7:G2016,"เรียนรู้ด้วยตนเอง")</f>
        <v>7</v>
      </c>
      <c r="N15" s="94"/>
    </row>
    <row r="16" spans="1:17" ht="24.95" customHeight="1">
      <c r="A16" s="323" t="s">
        <v>12</v>
      </c>
      <c r="B16" s="297" t="s">
        <v>36</v>
      </c>
      <c r="C16" s="297"/>
      <c r="D16" s="297"/>
      <c r="E16" s="297"/>
      <c r="F16" s="298"/>
      <c r="G16" s="38"/>
      <c r="H16" s="281" t="s">
        <v>22</v>
      </c>
      <c r="I16" s="281"/>
      <c r="J16" s="39">
        <f>COUNTIF(เก็บข้อมูลHRD!F7:F2016,"ทักษะการคิด")</f>
        <v>3</v>
      </c>
      <c r="K16" s="278" t="s">
        <v>31</v>
      </c>
      <c r="L16" s="278"/>
      <c r="M16" s="40">
        <f>COUNTIF(เก็บข้อมูลHRD!G7:G2016,"อื่นๆ")</f>
        <v>22</v>
      </c>
      <c r="N16" s="94"/>
    </row>
    <row r="17" spans="1:18" ht="23.25" customHeight="1">
      <c r="A17" s="323"/>
      <c r="B17" s="297" t="s">
        <v>51</v>
      </c>
      <c r="C17" s="297"/>
      <c r="D17" s="298"/>
      <c r="E17" s="324" t="s">
        <v>68</v>
      </c>
      <c r="F17" s="324"/>
      <c r="G17" s="43"/>
      <c r="H17" s="279" t="s">
        <v>52</v>
      </c>
      <c r="I17" s="279"/>
      <c r="J17" s="102">
        <f>SUM(J7:J16)</f>
        <v>194</v>
      </c>
      <c r="K17" s="279" t="s">
        <v>52</v>
      </c>
      <c r="L17" s="279"/>
      <c r="M17" s="103">
        <f>SUM(M7:M16)</f>
        <v>194</v>
      </c>
      <c r="N17" s="94"/>
    </row>
    <row r="18" spans="1:18" ht="24.95" customHeight="1">
      <c r="A18" s="323"/>
      <c r="B18" s="282" t="s">
        <v>8</v>
      </c>
      <c r="C18" s="280"/>
      <c r="D18" s="36">
        <f>COUNTIF(เก็บข้อมูลHRD!D7:D2016,"ข้าราชการ")</f>
        <v>82</v>
      </c>
      <c r="E18" s="37" t="s">
        <v>10</v>
      </c>
      <c r="F18" s="36">
        <f t="array" ref="F18">COUNTIF(เก็บข้อมูลHRD!D7:D2016,"พนักงานราชการ")</f>
        <v>120</v>
      </c>
      <c r="G18" s="44"/>
      <c r="H18" s="320" t="s">
        <v>69</v>
      </c>
      <c r="I18" s="321"/>
      <c r="J18" s="321"/>
      <c r="K18" s="321"/>
      <c r="L18" s="321"/>
      <c r="M18" s="321"/>
      <c r="N18" s="44"/>
    </row>
    <row r="19" spans="1:18" ht="28.5" customHeight="1">
      <c r="A19" s="323"/>
      <c r="B19" s="282" t="s">
        <v>9</v>
      </c>
      <c r="C19" s="280"/>
      <c r="D19" s="36">
        <f t="array" ref="D19">SUMPRODUCT(IF(เก็บข้อมูลHRD!D7:D2016="ข้าราชการ",IF(เก็บข้อมูลHRD!B7:B2016&lt;&gt;"",1/COUNTIFS(เก็บข้อมูลHRD!B7:B2016,เก็บข้อมูลHRD!B7:B2016,เก็บข้อมูลHRD!D7:D2016,"ข้าราชการ",เก็บข้อมูลHRD!B7:B2016,"&lt;&gt;"))))</f>
        <v>80</v>
      </c>
      <c r="E19" s="37" t="s">
        <v>11</v>
      </c>
      <c r="F19" s="36">
        <f t="array" ref="F19">SUMPRODUCT(IF(เก็บข้อมูลHRD!D7:D2016="พนักงานราชการ",IF(เก็บข้อมูลHRD!B7:B2016&lt;&gt;"",1/COUNTIFS(เก็บข้อมูลHRD!B7:B2016,เก็บข้อมูลHRD!B7:B2016,เก็บข้อมูลHRD!D7:D2016,"พนักงานราชการ",เก็บข้อมูลHRD!B7:B2016,"&lt;&gt;"))))</f>
        <v>119</v>
      </c>
      <c r="G19" s="43"/>
      <c r="H19" s="322"/>
      <c r="I19" s="322"/>
      <c r="J19" s="322"/>
      <c r="K19" s="322"/>
      <c r="L19" s="322"/>
      <c r="M19" s="322"/>
      <c r="N19" s="93"/>
    </row>
    <row r="20" spans="1:18" ht="24.95" customHeight="1">
      <c r="A20" s="323"/>
      <c r="B20" s="282" t="s">
        <v>77</v>
      </c>
      <c r="C20" s="280"/>
      <c r="D20" s="42">
        <f>D19/D4*100</f>
        <v>105.26315789473684</v>
      </c>
      <c r="E20" s="37" t="s">
        <v>78</v>
      </c>
      <c r="F20" s="42">
        <f>F19/F4*100</f>
        <v>100.84745762711864</v>
      </c>
      <c r="G20" s="44"/>
      <c r="H20" s="322"/>
      <c r="I20" s="322"/>
      <c r="J20" s="322"/>
      <c r="K20" s="322"/>
      <c r="L20" s="322"/>
      <c r="M20" s="322"/>
      <c r="N20" s="49"/>
    </row>
    <row r="21" spans="1:18" ht="25.5" customHeight="1">
      <c r="A21" s="323"/>
      <c r="B21" s="294" t="s">
        <v>39</v>
      </c>
      <c r="C21" s="294"/>
      <c r="D21" s="294"/>
      <c r="E21" s="294"/>
      <c r="F21" s="295"/>
      <c r="G21" s="117"/>
      <c r="H21" s="322"/>
      <c r="I21" s="322"/>
      <c r="J21" s="322"/>
      <c r="K21" s="322"/>
      <c r="L21" s="322"/>
      <c r="M21" s="322"/>
      <c r="N21" s="49"/>
      <c r="R21" s="20" t="s">
        <v>57</v>
      </c>
    </row>
    <row r="22" spans="1:18" ht="24" customHeight="1">
      <c r="A22" s="323"/>
      <c r="B22" s="325" t="s">
        <v>38</v>
      </c>
      <c r="C22" s="326"/>
      <c r="D22" s="45">
        <f t="array" ref="D22">SUMPRODUCT(IF(เก็บข้อมูลHRD!L7:L2016="มี",IF(เก็บข้อมูลHRD!B7:B2016&lt;&gt;"",1/COUNTIFS(เก็บข้อมูลHRD!B7:B2016,เก็บข้อมูลHRD!B7:B2016,เก็บข้อมูลHRD!L7:L2016,"มี",เก็บข้อมูลHRD!B7:B2016,"&lt;&gt;"))))</f>
        <v>185</v>
      </c>
      <c r="E22" s="37" t="s">
        <v>37</v>
      </c>
      <c r="F22" s="42">
        <f t="array" ref="F22">(D22/SUMPRODUCT((เก็บข้อมูลHRD!B7:B2016&lt;&gt;"")/COUNTIF(เก็บข้อมูลHRD!B7:B2016,เก็บข้อมูลHRD!B7:B2016&amp;"")))*100</f>
        <v>93.434343434343432</v>
      </c>
      <c r="G22" s="118"/>
      <c r="H22" s="322"/>
      <c r="I22" s="322"/>
      <c r="J22" s="322"/>
      <c r="K22" s="322"/>
      <c r="L22" s="322"/>
      <c r="M22" s="322"/>
      <c r="N22" s="49"/>
    </row>
    <row r="23" spans="1:18" ht="24">
      <c r="A23" s="323"/>
      <c r="B23" s="294" t="s">
        <v>41</v>
      </c>
      <c r="C23" s="294"/>
      <c r="D23" s="294"/>
      <c r="E23" s="294"/>
      <c r="F23" s="295"/>
      <c r="G23" s="118"/>
      <c r="H23" s="322"/>
      <c r="I23" s="322"/>
      <c r="J23" s="322"/>
      <c r="K23" s="322"/>
      <c r="L23" s="322"/>
      <c r="M23" s="322"/>
      <c r="N23" s="118"/>
    </row>
    <row r="24" spans="1:18" ht="21.75" customHeight="1">
      <c r="A24" s="323"/>
      <c r="B24" s="325" t="s">
        <v>42</v>
      </c>
      <c r="C24" s="326"/>
      <c r="D24" s="46">
        <f t="array" ref="D24">SUM(เก็บข้อมูลHRD!K7:K2016)</f>
        <v>4640</v>
      </c>
      <c r="E24" s="47" t="s">
        <v>58</v>
      </c>
      <c r="F24" s="48">
        <f t="array" ref="F24">AVERAGEIF(เก็บข้อมูลHRD!K7:K2016,"&lt;&gt;0")</f>
        <v>2320</v>
      </c>
      <c r="G24" s="118"/>
      <c r="H24" s="319" t="s">
        <v>61</v>
      </c>
      <c r="I24" s="319"/>
      <c r="J24" s="319"/>
      <c r="K24" s="319"/>
      <c r="L24" s="319"/>
      <c r="M24" s="118"/>
      <c r="N24" s="118"/>
    </row>
    <row r="25" spans="1:18">
      <c r="B25" s="275"/>
      <c r="C25" s="275"/>
      <c r="D25" s="275"/>
      <c r="E25" s="275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workbookViewId="0">
      <selection activeCell="A4" sqref="A4"/>
    </sheetView>
  </sheetViews>
  <sheetFormatPr defaultColWidth="9" defaultRowHeight="26.25"/>
  <cols>
    <col min="1" max="1" width="10.42578125" style="112" customWidth="1"/>
    <col min="2" max="2" width="42" style="113" customWidth="1"/>
    <col min="3" max="3" width="37.5703125" style="114" customWidth="1"/>
    <col min="4" max="4" width="44.7109375" style="112" customWidth="1"/>
    <col min="5" max="16384" width="9" style="95"/>
  </cols>
  <sheetData>
    <row r="1" spans="1:4" ht="35.25">
      <c r="A1" s="328" t="s">
        <v>64</v>
      </c>
      <c r="B1" s="328"/>
      <c r="C1" s="328"/>
      <c r="D1" s="328"/>
    </row>
    <row r="2" spans="1:4" ht="92.25" customHeight="1">
      <c r="A2" s="327" t="s">
        <v>75</v>
      </c>
      <c r="B2" s="327"/>
      <c r="C2" s="327"/>
      <c r="D2" s="327"/>
    </row>
    <row r="3" spans="1:4" ht="186.75" customHeight="1">
      <c r="A3" s="327" t="s">
        <v>71</v>
      </c>
      <c r="B3" s="327"/>
      <c r="C3" s="327"/>
      <c r="D3" s="327"/>
    </row>
    <row r="4" spans="1:4" s="99" customFormat="1" ht="52.5">
      <c r="A4" s="96" t="s">
        <v>56</v>
      </c>
      <c r="B4" s="97" t="s">
        <v>62</v>
      </c>
      <c r="C4" s="98" t="s">
        <v>1</v>
      </c>
      <c r="D4" s="100" t="s">
        <v>65</v>
      </c>
    </row>
    <row r="5" spans="1:4">
      <c r="A5" s="108">
        <v>1</v>
      </c>
      <c r="B5" s="109" t="s">
        <v>66</v>
      </c>
      <c r="C5" s="110" t="s">
        <v>67</v>
      </c>
      <c r="D5" s="111" t="str">
        <f>IF(COUNTIF(เก็บข้อมูลHRD!$B$7:$B$2016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108">
        <v>2</v>
      </c>
      <c r="B6" s="109"/>
      <c r="C6" s="110"/>
      <c r="D6" s="111" t="str">
        <f>IF(COUNTIF(เก็บข้อมูลHRD!$B$7:$B$2016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>
      <c r="A7" s="108">
        <v>3</v>
      </c>
      <c r="B7" s="109"/>
      <c r="C7" s="110"/>
      <c r="D7" s="111" t="str">
        <f>IF(COUNTIF(เก็บข้อมูลHRD!$B$7:$B$2016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>
      <c r="A8" s="108">
        <v>4</v>
      </c>
      <c r="B8" s="109"/>
      <c r="C8" s="110"/>
      <c r="D8" s="111" t="str">
        <f>IF(COUNTIF(เก็บข้อมูลHRD!$B$7:$B$2016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>
      <c r="A9" s="108">
        <v>5</v>
      </c>
      <c r="B9" s="109"/>
      <c r="C9" s="110"/>
      <c r="D9" s="111" t="str">
        <f>IF(COUNTIF(เก็บข้อมูลHRD!$B$7:$B$2016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>
      <c r="A10" s="108">
        <v>6</v>
      </c>
      <c r="B10" s="109"/>
      <c r="C10" s="110"/>
      <c r="D10" s="111" t="str">
        <f>IF(COUNTIF(เก็บข้อมูลHRD!$B$7:$B$2016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>
      <c r="A11" s="108">
        <v>7</v>
      </c>
      <c r="B11" s="109"/>
      <c r="C11" s="110"/>
      <c r="D11" s="111" t="str">
        <f>IF(COUNTIF(เก็บข้อมูลHRD!$B$7:$B$2016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>
      <c r="A12" s="108">
        <v>8</v>
      </c>
      <c r="B12" s="109"/>
      <c r="C12" s="110"/>
      <c r="D12" s="111" t="str">
        <f>IF(COUNTIF(เก็บข้อมูลHRD!$B$7:$B$2016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>
      <c r="A13" s="108">
        <v>9</v>
      </c>
      <c r="B13" s="109"/>
      <c r="C13" s="110"/>
      <c r="D13" s="111" t="str">
        <f>IF(COUNTIF(เก็บข้อมูลHRD!$B$7:$B$2016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108">
        <v>10</v>
      </c>
      <c r="B14" s="109"/>
      <c r="C14" s="110"/>
      <c r="D14" s="111" t="str">
        <f>IF(COUNTIF(เก็บข้อมูลHRD!$B$7:$B$2016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108">
        <v>11</v>
      </c>
      <c r="B15" s="109"/>
      <c r="C15" s="110"/>
      <c r="D15" s="111" t="str">
        <f>IF(COUNTIF(เก็บข้อมูลHRD!$B$7:$B$2016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108">
        <v>12</v>
      </c>
      <c r="B16" s="109"/>
      <c r="C16" s="110"/>
      <c r="D16" s="111" t="str">
        <f>IF(COUNTIF(เก็บข้อมูลHRD!$B$7:$B$2016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108">
        <v>13</v>
      </c>
      <c r="B17" s="109"/>
      <c r="C17" s="110"/>
      <c r="D17" s="111" t="str">
        <f>IF(COUNTIF(เก็บข้อมูลHRD!$B$7:$B$2016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108">
        <v>14</v>
      </c>
      <c r="B18" s="109"/>
      <c r="C18" s="110"/>
      <c r="D18" s="111" t="str">
        <f>IF(COUNTIF(เก็บข้อมูลHRD!$B$7:$B$2016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108">
        <v>15</v>
      </c>
      <c r="B19" s="109"/>
      <c r="C19" s="110"/>
      <c r="D19" s="111" t="str">
        <f>IF(COUNTIF(เก็บข้อมูลHRD!$B$7:$B$2016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108">
        <v>16</v>
      </c>
      <c r="B20" s="109"/>
      <c r="C20" s="110"/>
      <c r="D20" s="111" t="str">
        <f>IF(COUNTIF(เก็บข้อมูลHRD!$B$7:$B$2016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108">
        <v>17</v>
      </c>
      <c r="B21" s="109"/>
      <c r="C21" s="110"/>
      <c r="D21" s="111" t="str">
        <f>IF(COUNTIF(เก็บข้อมูลHRD!$B$7:$B$2016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108">
        <v>18</v>
      </c>
      <c r="B22" s="109"/>
      <c r="C22" s="110"/>
      <c r="D22" s="111" t="str">
        <f>IF(COUNTIF(เก็บข้อมูลHRD!$B$7:$B$2016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108">
        <v>19</v>
      </c>
      <c r="B23" s="109"/>
      <c r="C23" s="110"/>
      <c r="D23" s="111" t="str">
        <f>IF(COUNTIF(เก็บข้อมูลHRD!$B$7:$B$2016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108">
        <v>20</v>
      </c>
      <c r="B24" s="109"/>
      <c r="C24" s="110"/>
      <c r="D24" s="111" t="str">
        <f>IF(COUNTIF(เก็บข้อมูลHRD!$B$7:$B$2016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108">
        <v>21</v>
      </c>
      <c r="B25" s="109"/>
      <c r="C25" s="110"/>
      <c r="D25" s="111" t="str">
        <f>IF(COUNTIF(เก็บข้อมูลHRD!$B$7:$B$2016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108">
        <v>22</v>
      </c>
      <c r="B26" s="109"/>
      <c r="C26" s="110"/>
      <c r="D26" s="111" t="str">
        <f>IF(COUNTIF(เก็บข้อมูลHRD!$B$7:$B$2016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108">
        <v>23</v>
      </c>
      <c r="B27" s="109"/>
      <c r="C27" s="110"/>
      <c r="D27" s="111" t="str">
        <f>IF(COUNTIF(เก็บข้อมูลHRD!$B$7:$B$2016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108">
        <v>24</v>
      </c>
      <c r="B28" s="109"/>
      <c r="C28" s="110"/>
      <c r="D28" s="111" t="str">
        <f>IF(COUNTIF(เก็บข้อมูลHRD!$B$7:$B$2016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108">
        <v>25</v>
      </c>
      <c r="B29" s="109"/>
      <c r="C29" s="110"/>
      <c r="D29" s="111" t="str">
        <f>IF(COUNTIF(เก็บข้อมูลHRD!$B$7:$B$2016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108">
        <v>26</v>
      </c>
      <c r="B30" s="109"/>
      <c r="C30" s="110"/>
      <c r="D30" s="111" t="str">
        <f>IF(COUNTIF(เก็บข้อมูลHRD!$B$7:$B$2016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108">
        <v>27</v>
      </c>
      <c r="B31" s="109"/>
      <c r="C31" s="110"/>
      <c r="D31" s="111" t="str">
        <f>IF(COUNTIF(เก็บข้อมูลHRD!$B$7:$B$2016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108">
        <v>28</v>
      </c>
      <c r="B32" s="109"/>
      <c r="C32" s="110"/>
      <c r="D32" s="111" t="str">
        <f>IF(COUNTIF(เก็บข้อมูลHRD!$B$7:$B$2016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08">
        <v>29</v>
      </c>
      <c r="B33" s="109"/>
      <c r="C33" s="110"/>
      <c r="D33" s="111" t="str">
        <f>IF(COUNTIF(เก็บข้อมูลHRD!$B$7:$B$2016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08">
        <v>30</v>
      </c>
      <c r="B34" s="109"/>
      <c r="C34" s="110"/>
      <c r="D34" s="111" t="str">
        <f>IF(COUNTIF(เก็บข้อมูลHRD!$B$7:$B$2016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08">
        <v>31</v>
      </c>
      <c r="B35" s="109"/>
      <c r="C35" s="110"/>
      <c r="D35" s="111" t="str">
        <f>IF(COUNTIF(เก็บข้อมูลHRD!$B$7:$B$2016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08">
        <v>32</v>
      </c>
      <c r="B36" s="109"/>
      <c r="C36" s="110"/>
      <c r="D36" s="111" t="str">
        <f>IF(COUNTIF(เก็บข้อมูลHRD!$B$7:$B$2016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08">
        <v>33</v>
      </c>
      <c r="B37" s="109"/>
      <c r="C37" s="110"/>
      <c r="D37" s="111" t="str">
        <f>IF(COUNTIF(เก็บข้อมูลHRD!$B$7:$B$2016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08">
        <v>34</v>
      </c>
      <c r="B38" s="109"/>
      <c r="C38" s="110"/>
      <c r="D38" s="111" t="str">
        <f>IF(COUNTIF(เก็บข้อมูลHRD!$B$7:$B$2016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08">
        <v>35</v>
      </c>
      <c r="B39" s="109"/>
      <c r="C39" s="110"/>
      <c r="D39" s="111" t="str">
        <f>IF(COUNTIF(เก็บข้อมูลHRD!$B$7:$B$2016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08">
        <v>36</v>
      </c>
      <c r="B40" s="109"/>
      <c r="C40" s="110"/>
      <c r="D40" s="111" t="str">
        <f>IF(COUNTIF(เก็บข้อมูลHRD!$B$7:$B$2016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08">
        <v>37</v>
      </c>
      <c r="B41" s="109"/>
      <c r="C41" s="110"/>
      <c r="D41" s="111" t="str">
        <f>IF(COUNTIF(เก็บข้อมูลHRD!$B$7:$B$2016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08">
        <v>38</v>
      </c>
      <c r="B42" s="109"/>
      <c r="C42" s="110"/>
      <c r="D42" s="111" t="str">
        <f>IF(COUNTIF(เก็บข้อมูลHRD!$B$7:$B$2016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08">
        <v>39</v>
      </c>
      <c r="B43" s="109"/>
      <c r="C43" s="110"/>
      <c r="D43" s="111" t="str">
        <f>IF(COUNTIF(เก็บข้อมูลHRD!$B$7:$B$2016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08">
        <v>40</v>
      </c>
      <c r="B44" s="109"/>
      <c r="C44" s="110"/>
      <c r="D44" s="111" t="str">
        <f>IF(COUNTIF(เก็บข้อมูลHRD!$B$7:$B$2016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08">
        <v>41</v>
      </c>
      <c r="B45" s="109"/>
      <c r="C45" s="110"/>
      <c r="D45" s="111" t="str">
        <f>IF(COUNTIF(เก็บข้อมูลHRD!$B$7:$B$2016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08">
        <v>42</v>
      </c>
      <c r="B46" s="109"/>
      <c r="C46" s="110"/>
      <c r="D46" s="111" t="str">
        <f>IF(COUNTIF(เก็บข้อมูลHRD!$B$7:$B$2016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08">
        <v>43</v>
      </c>
      <c r="B47" s="109"/>
      <c r="C47" s="110"/>
      <c r="D47" s="111" t="str">
        <f>IF(COUNTIF(เก็บข้อมูลHRD!$B$7:$B$2016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08">
        <v>44</v>
      </c>
      <c r="B48" s="109"/>
      <c r="C48" s="110"/>
      <c r="D48" s="111" t="str">
        <f>IF(COUNTIF(เก็บข้อมูลHRD!$B$7:$B$2016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08">
        <v>45</v>
      </c>
      <c r="B49" s="109"/>
      <c r="C49" s="110"/>
      <c r="D49" s="111" t="str">
        <f>IF(COUNTIF(เก็บข้อมูลHRD!$B$7:$B$2016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08">
        <v>46</v>
      </c>
      <c r="B50" s="109"/>
      <c r="C50" s="110"/>
      <c r="D50" s="111" t="str">
        <f>IF(COUNTIF(เก็บข้อมูลHRD!$B$7:$B$2016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08">
        <v>47</v>
      </c>
      <c r="B51" s="109"/>
      <c r="C51" s="110"/>
      <c r="D51" s="111" t="str">
        <f>IF(COUNTIF(เก็บข้อมูลHRD!$B$7:$B$2016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08">
        <v>48</v>
      </c>
      <c r="B52" s="109"/>
      <c r="C52" s="110"/>
      <c r="D52" s="111" t="str">
        <f>IF(COUNTIF(เก็บข้อมูลHRD!$B$7:$B$2016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08">
        <v>49</v>
      </c>
      <c r="B53" s="109"/>
      <c r="C53" s="110"/>
      <c r="D53" s="111" t="str">
        <f>IF(COUNTIF(เก็บข้อมูลHRD!$B$7:$B$2016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08">
        <v>50</v>
      </c>
      <c r="B54" s="109"/>
      <c r="C54" s="110"/>
      <c r="D54" s="111" t="str">
        <f>IF(COUNTIF(เก็บข้อมูลHRD!$B$7:$B$2016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08">
        <v>51</v>
      </c>
      <c r="B55" s="109"/>
      <c r="C55" s="110"/>
      <c r="D55" s="111" t="str">
        <f>IF(COUNTIF(เก็บข้อมูลHRD!$B$7:$B$2016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08">
        <v>52</v>
      </c>
      <c r="B56" s="109"/>
      <c r="C56" s="110"/>
      <c r="D56" s="111" t="str">
        <f>IF(COUNTIF(เก็บข้อมูลHRD!$B$7:$B$2016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08">
        <v>53</v>
      </c>
      <c r="B57" s="109"/>
      <c r="C57" s="110"/>
      <c r="D57" s="111" t="str">
        <f>IF(COUNTIF(เก็บข้อมูลHRD!$B$7:$B$2016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08">
        <v>54</v>
      </c>
      <c r="B58" s="109"/>
      <c r="C58" s="110"/>
      <c r="D58" s="111" t="str">
        <f>IF(COUNTIF(เก็บข้อมูลHRD!$B$7:$B$2016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08">
        <v>55</v>
      </c>
      <c r="B59" s="109"/>
      <c r="C59" s="110"/>
      <c r="D59" s="111" t="str">
        <f>IF(COUNTIF(เก็บข้อมูลHRD!$B$7:$B$2016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08">
        <v>56</v>
      </c>
      <c r="B60" s="109"/>
      <c r="C60" s="110"/>
      <c r="D60" s="111" t="str">
        <f>IF(COUNTIF(เก็บข้อมูลHRD!$B$7:$B$2016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08">
        <v>57</v>
      </c>
      <c r="B61" s="109"/>
      <c r="C61" s="110"/>
      <c r="D61" s="111" t="str">
        <f>IF(COUNTIF(เก็บข้อมูลHRD!$B$7:$B$2016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08">
        <v>58</v>
      </c>
      <c r="B62" s="109"/>
      <c r="C62" s="110"/>
      <c r="D62" s="111" t="str">
        <f>IF(COUNTIF(เก็บข้อมูลHRD!$B$7:$B$2016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08">
        <v>59</v>
      </c>
      <c r="B63" s="109"/>
      <c r="C63" s="110"/>
      <c r="D63" s="111" t="str">
        <f>IF(COUNTIF(เก็บข้อมูลHRD!$B$7:$B$2016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08">
        <v>60</v>
      </c>
      <c r="B64" s="109"/>
      <c r="C64" s="110"/>
      <c r="D64" s="111" t="str">
        <f>IF(COUNTIF(เก็บข้อมูลHRD!$B$7:$B$2016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08">
        <v>61</v>
      </c>
      <c r="B65" s="109"/>
      <c r="C65" s="110"/>
      <c r="D65" s="111" t="str">
        <f>IF(COUNTIF(เก็บข้อมูลHRD!$B$7:$B$2016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08">
        <v>62</v>
      </c>
      <c r="B66" s="109"/>
      <c r="C66" s="110"/>
      <c r="D66" s="111" t="str">
        <f>IF(COUNTIF(เก็บข้อมูลHRD!$B$7:$B$2016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08">
        <v>63</v>
      </c>
      <c r="B67" s="109"/>
      <c r="C67" s="110"/>
      <c r="D67" s="111" t="str">
        <f>IF(COUNTIF(เก็บข้อมูลHRD!$B$7:$B$2016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08">
        <v>64</v>
      </c>
      <c r="B68" s="109"/>
      <c r="C68" s="110"/>
      <c r="D68" s="111" t="str">
        <f>IF(COUNTIF(เก็บข้อมูลHRD!$B$7:$B$2016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08">
        <v>65</v>
      </c>
      <c r="B69" s="109"/>
      <c r="C69" s="110"/>
      <c r="D69" s="111" t="str">
        <f>IF(COUNTIF(เก็บข้อมูลHRD!$B$7:$B$2016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08">
        <v>66</v>
      </c>
      <c r="B70" s="109"/>
      <c r="C70" s="110"/>
      <c r="D70" s="111" t="str">
        <f>IF(COUNTIF(เก็บข้อมูลHRD!$B$7:$B$2016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08">
        <v>67</v>
      </c>
      <c r="B71" s="109"/>
      <c r="C71" s="110"/>
      <c r="D71" s="111" t="str">
        <f>IF(COUNTIF(เก็บข้อมูลHRD!$B$7:$B$2016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08">
        <v>68</v>
      </c>
      <c r="B72" s="109"/>
      <c r="C72" s="110"/>
      <c r="D72" s="111" t="str">
        <f>IF(COUNTIF(เก็บข้อมูลHRD!$B$7:$B$2016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08">
        <v>69</v>
      </c>
      <c r="B73" s="109"/>
      <c r="C73" s="110"/>
      <c r="D73" s="111" t="str">
        <f>IF(COUNTIF(เก็บข้อมูลHRD!$B$7:$B$2016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08">
        <v>70</v>
      </c>
      <c r="B74" s="109"/>
      <c r="C74" s="110"/>
      <c r="D74" s="111" t="str">
        <f>IF(COUNTIF(เก็บข้อมูลHRD!$B$7:$B$2016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08">
        <v>71</v>
      </c>
      <c r="B75" s="109"/>
      <c r="C75" s="110"/>
      <c r="D75" s="111" t="str">
        <f>IF(COUNTIF(เก็บข้อมูลHRD!$B$7:$B$2016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08">
        <v>72</v>
      </c>
      <c r="B76" s="109"/>
      <c r="C76" s="110"/>
      <c r="D76" s="111" t="str">
        <f>IF(COUNTIF(เก็บข้อมูลHRD!$B$7:$B$2016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08">
        <v>73</v>
      </c>
      <c r="B77" s="109"/>
      <c r="C77" s="110"/>
      <c r="D77" s="111" t="str">
        <f>IF(COUNTIF(เก็บข้อมูลHRD!$B$7:$B$2016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08">
        <v>74</v>
      </c>
      <c r="B78" s="109"/>
      <c r="C78" s="110"/>
      <c r="D78" s="111" t="str">
        <f>IF(COUNTIF(เก็บข้อมูลHRD!$B$7:$B$2016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08">
        <v>75</v>
      </c>
      <c r="B79" s="109"/>
      <c r="C79" s="110"/>
      <c r="D79" s="111" t="str">
        <f>IF(COUNTIF(เก็บข้อมูลHRD!$B$7:$B$2016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08">
        <v>76</v>
      </c>
      <c r="B80" s="109"/>
      <c r="C80" s="110"/>
      <c r="D80" s="111" t="str">
        <f>IF(COUNTIF(เก็บข้อมูลHRD!$B$7:$B$2016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08">
        <v>77</v>
      </c>
      <c r="B81" s="109"/>
      <c r="C81" s="110"/>
      <c r="D81" s="111" t="str">
        <f>IF(COUNTIF(เก็บข้อมูลHRD!$B$7:$B$2016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08">
        <v>78</v>
      </c>
      <c r="B82" s="109"/>
      <c r="C82" s="110"/>
      <c r="D82" s="111" t="str">
        <f>IF(COUNTIF(เก็บข้อมูลHRD!$B$7:$B$2016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08">
        <v>79</v>
      </c>
      <c r="B83" s="109"/>
      <c r="C83" s="110"/>
      <c r="D83" s="111" t="str">
        <f>IF(COUNTIF(เก็บข้อมูลHRD!$B$7:$B$2016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08">
        <v>80</v>
      </c>
      <c r="B84" s="109"/>
      <c r="C84" s="110"/>
      <c r="D84" s="111" t="str">
        <f>IF(COUNTIF(เก็บข้อมูลHRD!$B$7:$B$2016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08">
        <v>81</v>
      </c>
      <c r="B85" s="109"/>
      <c r="C85" s="110"/>
      <c r="D85" s="111" t="str">
        <f>IF(COUNTIF(เก็บข้อมูลHRD!$B$7:$B$2016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08">
        <v>82</v>
      </c>
      <c r="B86" s="109"/>
      <c r="C86" s="110"/>
      <c r="D86" s="111" t="str">
        <f>IF(COUNTIF(เก็บข้อมูลHRD!$B$7:$B$2016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08">
        <v>83</v>
      </c>
      <c r="B87" s="109"/>
      <c r="C87" s="110"/>
      <c r="D87" s="111" t="str">
        <f>IF(COUNTIF(เก็บข้อมูลHRD!$B$7:$B$2016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08">
        <v>84</v>
      </c>
      <c r="B88" s="109"/>
      <c r="C88" s="110"/>
      <c r="D88" s="111" t="str">
        <f>IF(COUNTIF(เก็บข้อมูลHRD!$B$7:$B$2016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08">
        <v>85</v>
      </c>
      <c r="B89" s="109"/>
      <c r="C89" s="110"/>
      <c r="D89" s="111" t="str">
        <f>IF(COUNTIF(เก็บข้อมูลHRD!$B$7:$B$2016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08">
        <v>86</v>
      </c>
      <c r="B90" s="109"/>
      <c r="C90" s="110"/>
      <c r="D90" s="111" t="str">
        <f>IF(COUNTIF(เก็บข้อมูลHRD!$B$7:$B$2016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08">
        <v>87</v>
      </c>
      <c r="B91" s="109"/>
      <c r="C91" s="110"/>
      <c r="D91" s="111" t="str">
        <f>IF(COUNTIF(เก็บข้อมูลHRD!$B$7:$B$2016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08">
        <v>88</v>
      </c>
      <c r="B92" s="109"/>
      <c r="C92" s="110"/>
      <c r="D92" s="111" t="str">
        <f>IF(COUNTIF(เก็บข้อมูลHRD!$B$7:$B$2016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08">
        <v>89</v>
      </c>
      <c r="B93" s="109"/>
      <c r="C93" s="110"/>
      <c r="D93" s="111" t="str">
        <f>IF(COUNTIF(เก็บข้อมูลHRD!$B$7:$B$2016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08">
        <v>90</v>
      </c>
      <c r="B94" s="109"/>
      <c r="C94" s="110"/>
      <c r="D94" s="111" t="str">
        <f>IF(COUNTIF(เก็บข้อมูลHRD!$B$7:$B$2016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08">
        <v>91</v>
      </c>
      <c r="B95" s="109"/>
      <c r="C95" s="110"/>
      <c r="D95" s="111" t="str">
        <f>IF(COUNTIF(เก็บข้อมูลHRD!$B$7:$B$2016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08">
        <v>92</v>
      </c>
      <c r="B96" s="109"/>
      <c r="C96" s="110"/>
      <c r="D96" s="111" t="str">
        <f>IF(COUNTIF(เก็บข้อมูลHRD!$B$7:$B$2016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08">
        <v>93</v>
      </c>
      <c r="B97" s="109"/>
      <c r="C97" s="110"/>
      <c r="D97" s="111" t="str">
        <f>IF(COUNTIF(เก็บข้อมูลHRD!$B$7:$B$2016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08">
        <v>94</v>
      </c>
      <c r="B98" s="109"/>
      <c r="C98" s="110"/>
      <c r="D98" s="111" t="str">
        <f>IF(COUNTIF(เก็บข้อมูลHRD!$B$7:$B$2016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08">
        <v>95</v>
      </c>
      <c r="B99" s="109"/>
      <c r="C99" s="110"/>
      <c r="D99" s="111" t="str">
        <f>IF(COUNTIF(เก็บข้อมูลHRD!$B$7:$B$2016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08">
        <v>96</v>
      </c>
      <c r="B100" s="109"/>
      <c r="C100" s="110"/>
      <c r="D100" s="111" t="str">
        <f>IF(COUNTIF(เก็บข้อมูลHRD!$B$7:$B$2016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08">
        <v>97</v>
      </c>
      <c r="B101" s="109"/>
      <c r="C101" s="110"/>
      <c r="D101" s="111" t="str">
        <f>IF(COUNTIF(เก็บข้อมูลHRD!$B$7:$B$2016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08">
        <v>98</v>
      </c>
      <c r="B102" s="109"/>
      <c r="C102" s="110"/>
      <c r="D102" s="111" t="str">
        <f>IF(COUNTIF(เก็บข้อมูลHRD!$B$7:$B$2016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08">
        <v>99</v>
      </c>
      <c r="B103" s="109"/>
      <c r="C103" s="110"/>
      <c r="D103" s="111" t="str">
        <f>IF(COUNTIF(เก็บข้อมูลHRD!$B$7:$B$2016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08">
        <v>100</v>
      </c>
      <c r="B104" s="109"/>
      <c r="C104" s="110"/>
      <c r="D104" s="111" t="str">
        <f>IF(COUNTIF(เก็บข้อมูลHRD!$B$7:$B$2016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08">
        <v>101</v>
      </c>
      <c r="B105" s="109"/>
      <c r="C105" s="110"/>
      <c r="D105" s="111" t="str">
        <f>IF(COUNTIF(เก็บข้อมูลHRD!$B$7:$B$2016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08">
        <v>102</v>
      </c>
      <c r="B106" s="109"/>
      <c r="C106" s="110"/>
      <c r="D106" s="111" t="str">
        <f>IF(COUNTIF(เก็บข้อมูลHRD!$B$7:$B$2016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08">
        <v>103</v>
      </c>
      <c r="B107" s="109"/>
      <c r="C107" s="110"/>
      <c r="D107" s="111" t="str">
        <f>IF(COUNTIF(เก็บข้อมูลHRD!$B$7:$B$2016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08">
        <v>104</v>
      </c>
      <c r="B108" s="109"/>
      <c r="C108" s="110"/>
      <c r="D108" s="111" t="str">
        <f>IF(COUNTIF(เก็บข้อมูลHRD!$B$7:$B$2016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08">
        <v>105</v>
      </c>
      <c r="B109" s="109"/>
      <c r="C109" s="110"/>
      <c r="D109" s="111" t="str">
        <f>IF(COUNTIF(เก็บข้อมูลHRD!$B$7:$B$2016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08">
        <v>106</v>
      </c>
      <c r="B110" s="109"/>
      <c r="C110" s="110"/>
      <c r="D110" s="111" t="str">
        <f>IF(COUNTIF(เก็บข้อมูลHRD!$B$7:$B$2016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08">
        <v>107</v>
      </c>
      <c r="B111" s="109"/>
      <c r="C111" s="110"/>
      <c r="D111" s="111" t="str">
        <f>IF(COUNTIF(เก็บข้อมูลHRD!$B$7:$B$2016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08">
        <v>108</v>
      </c>
      <c r="B112" s="109"/>
      <c r="C112" s="110"/>
      <c r="D112" s="111" t="str">
        <f>IF(COUNTIF(เก็บข้อมูลHRD!$B$7:$B$2016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08">
        <v>109</v>
      </c>
      <c r="B113" s="109"/>
      <c r="C113" s="110"/>
      <c r="D113" s="111" t="str">
        <f>IF(COUNTIF(เก็บข้อมูลHRD!$B$7:$B$2016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08">
        <v>110</v>
      </c>
      <c r="B114" s="109"/>
      <c r="C114" s="110"/>
      <c r="D114" s="111" t="str">
        <f>IF(COUNTIF(เก็บข้อมูลHRD!$B$7:$B$2016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08">
        <v>111</v>
      </c>
      <c r="B115" s="109"/>
      <c r="C115" s="110"/>
      <c r="D115" s="111" t="str">
        <f>IF(COUNTIF(เก็บข้อมูลHRD!$B$7:$B$2016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08">
        <v>112</v>
      </c>
      <c r="B116" s="109"/>
      <c r="C116" s="110"/>
      <c r="D116" s="111" t="str">
        <f>IF(COUNTIF(เก็บข้อมูลHRD!$B$7:$B$2016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08">
        <v>113</v>
      </c>
      <c r="B117" s="109"/>
      <c r="C117" s="110"/>
      <c r="D117" s="111" t="str">
        <f>IF(COUNTIF(เก็บข้อมูลHRD!$B$7:$B$2016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08">
        <v>114</v>
      </c>
      <c r="B118" s="109"/>
      <c r="C118" s="110"/>
      <c r="D118" s="111" t="str">
        <f>IF(COUNTIF(เก็บข้อมูลHRD!$B$7:$B$2016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08">
        <v>115</v>
      </c>
      <c r="B119" s="109"/>
      <c r="C119" s="110"/>
      <c r="D119" s="111" t="str">
        <f>IF(COUNTIF(เก็บข้อมูลHRD!$B$7:$B$2016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08">
        <v>116</v>
      </c>
      <c r="B120" s="109"/>
      <c r="C120" s="110"/>
      <c r="D120" s="111" t="str">
        <f>IF(COUNTIF(เก็บข้อมูลHRD!$B$7:$B$2016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08">
        <v>117</v>
      </c>
      <c r="B121" s="109"/>
      <c r="C121" s="110"/>
      <c r="D121" s="111" t="str">
        <f>IF(COUNTIF(เก็บข้อมูลHRD!$B$7:$B$2016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08">
        <v>118</v>
      </c>
      <c r="B122" s="109"/>
      <c r="C122" s="110"/>
      <c r="D122" s="111" t="str">
        <f>IF(COUNTIF(เก็บข้อมูลHRD!$B$7:$B$2016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08">
        <v>119</v>
      </c>
      <c r="B123" s="109"/>
      <c r="C123" s="110"/>
      <c r="D123" s="111" t="str">
        <f>IF(COUNTIF(เก็บข้อมูลHRD!$B$7:$B$2016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08">
        <v>120</v>
      </c>
      <c r="B124" s="109"/>
      <c r="C124" s="110"/>
      <c r="D124" s="111" t="str">
        <f>IF(COUNTIF(เก็บข้อมูลHRD!$B$7:$B$2016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08">
        <v>121</v>
      </c>
      <c r="B125" s="109"/>
      <c r="C125" s="110"/>
      <c r="D125" s="111" t="str">
        <f>IF(COUNTIF(เก็บข้อมูลHRD!$B$7:$B$2016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08">
        <v>122</v>
      </c>
      <c r="B126" s="109"/>
      <c r="C126" s="110"/>
      <c r="D126" s="111" t="str">
        <f>IF(COUNTIF(เก็บข้อมูลHRD!$B$7:$B$2016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08">
        <v>123</v>
      </c>
      <c r="B127" s="109"/>
      <c r="C127" s="110"/>
      <c r="D127" s="111" t="str">
        <f>IF(COUNTIF(เก็บข้อมูลHRD!$B$7:$B$2016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08">
        <v>124</v>
      </c>
      <c r="B128" s="109"/>
      <c r="C128" s="110"/>
      <c r="D128" s="111" t="str">
        <f>IF(COUNTIF(เก็บข้อมูลHRD!$B$7:$B$2016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08">
        <v>125</v>
      </c>
      <c r="B129" s="109"/>
      <c r="C129" s="110"/>
      <c r="D129" s="111" t="str">
        <f>IF(COUNTIF(เก็บข้อมูลHRD!$B$7:$B$2016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08">
        <v>126</v>
      </c>
      <c r="B130" s="109"/>
      <c r="C130" s="110"/>
      <c r="D130" s="111" t="str">
        <f>IF(COUNTIF(เก็บข้อมูลHRD!$B$7:$B$2016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08">
        <v>127</v>
      </c>
      <c r="B131" s="109"/>
      <c r="C131" s="110"/>
      <c r="D131" s="111" t="str">
        <f>IF(COUNTIF(เก็บข้อมูลHRD!$B$7:$B$2016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08">
        <v>128</v>
      </c>
      <c r="B132" s="109"/>
      <c r="C132" s="110"/>
      <c r="D132" s="111" t="str">
        <f>IF(COUNTIF(เก็บข้อมูลHRD!$B$7:$B$2016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08">
        <v>129</v>
      </c>
      <c r="B133" s="109"/>
      <c r="C133" s="110"/>
      <c r="D133" s="111" t="str">
        <f>IF(COUNTIF(เก็บข้อมูลHRD!$B$7:$B$2016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08">
        <v>130</v>
      </c>
      <c r="B134" s="109"/>
      <c r="C134" s="110"/>
      <c r="D134" s="111" t="str">
        <f>IF(COUNTIF(เก็บข้อมูลHRD!$B$7:$B$2016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08">
        <v>131</v>
      </c>
      <c r="B135" s="109"/>
      <c r="C135" s="110"/>
      <c r="D135" s="111" t="str">
        <f>IF(COUNTIF(เก็บข้อมูลHRD!$B$7:$B$2016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08">
        <v>132</v>
      </c>
      <c r="B136" s="109"/>
      <c r="C136" s="110"/>
      <c r="D136" s="111" t="str">
        <f>IF(COUNTIF(เก็บข้อมูลHRD!$B$7:$B$2016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08">
        <v>133</v>
      </c>
      <c r="B137" s="109"/>
      <c r="C137" s="110"/>
      <c r="D137" s="111" t="str">
        <f>IF(COUNTIF(เก็บข้อมูลHRD!$B$7:$B$2016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08">
        <v>134</v>
      </c>
      <c r="B138" s="109"/>
      <c r="C138" s="110"/>
      <c r="D138" s="111" t="str">
        <f>IF(COUNTIF(เก็บข้อมูลHRD!$B$7:$B$2016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08">
        <v>135</v>
      </c>
      <c r="B139" s="109"/>
      <c r="C139" s="110"/>
      <c r="D139" s="111" t="str">
        <f>IF(COUNTIF(เก็บข้อมูลHRD!$B$7:$B$2016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08">
        <v>136</v>
      </c>
      <c r="B140" s="109"/>
      <c r="C140" s="110"/>
      <c r="D140" s="111" t="str">
        <f>IF(COUNTIF(เก็บข้อมูลHRD!$B$7:$B$2016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08">
        <v>137</v>
      </c>
      <c r="B141" s="109"/>
      <c r="C141" s="110"/>
      <c r="D141" s="111" t="str">
        <f>IF(COUNTIF(เก็บข้อมูลHRD!$B$7:$B$2016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08">
        <v>138</v>
      </c>
      <c r="B142" s="109"/>
      <c r="C142" s="110"/>
      <c r="D142" s="111" t="str">
        <f>IF(COUNTIF(เก็บข้อมูลHRD!$B$7:$B$2016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08">
        <v>139</v>
      </c>
      <c r="B143" s="109"/>
      <c r="C143" s="110"/>
      <c r="D143" s="111" t="str">
        <f>IF(COUNTIF(เก็บข้อมูลHRD!$B$7:$B$2016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08">
        <v>140</v>
      </c>
      <c r="B144" s="109"/>
      <c r="C144" s="110"/>
      <c r="D144" s="111" t="str">
        <f>IF(COUNTIF(เก็บข้อมูลHRD!$B$7:$B$2016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08">
        <v>141</v>
      </c>
      <c r="B145" s="109"/>
      <c r="C145" s="110"/>
      <c r="D145" s="111" t="str">
        <f>IF(COUNTIF(เก็บข้อมูลHRD!$B$7:$B$2016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08">
        <v>142</v>
      </c>
      <c r="B146" s="109"/>
      <c r="C146" s="110"/>
      <c r="D146" s="111" t="str">
        <f>IF(COUNTIF(เก็บข้อมูลHRD!$B$7:$B$2016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08">
        <v>143</v>
      </c>
      <c r="B147" s="109"/>
      <c r="C147" s="110"/>
      <c r="D147" s="111" t="str">
        <f>IF(COUNTIF(เก็บข้อมูลHRD!$B$7:$B$2016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08">
        <v>144</v>
      </c>
      <c r="B148" s="109"/>
      <c r="C148" s="110"/>
      <c r="D148" s="111" t="str">
        <f>IF(COUNTIF(เก็บข้อมูลHRD!$B$7:$B$2016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08">
        <v>145</v>
      </c>
      <c r="B149" s="109"/>
      <c r="C149" s="110"/>
      <c r="D149" s="111" t="str">
        <f>IF(COUNTIF(เก็บข้อมูลHRD!$B$7:$B$2016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08">
        <v>146</v>
      </c>
      <c r="B150" s="109"/>
      <c r="C150" s="110"/>
      <c r="D150" s="111" t="str">
        <f>IF(COUNTIF(เก็บข้อมูลHRD!$B$7:$B$2016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08">
        <v>147</v>
      </c>
      <c r="B151" s="109"/>
      <c r="C151" s="110"/>
      <c r="D151" s="111" t="str">
        <f>IF(COUNTIF(เก็บข้อมูลHRD!$B$7:$B$2016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08">
        <v>148</v>
      </c>
      <c r="B152" s="109"/>
      <c r="C152" s="110"/>
      <c r="D152" s="111" t="str">
        <f>IF(COUNTIF(เก็บข้อมูลHRD!$B$7:$B$2016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08">
        <v>149</v>
      </c>
      <c r="B153" s="109"/>
      <c r="C153" s="110"/>
      <c r="D153" s="111" t="str">
        <f>IF(COUNTIF(เก็บข้อมูลHRD!$B$7:$B$2016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08">
        <v>150</v>
      </c>
      <c r="B154" s="109"/>
      <c r="C154" s="110"/>
      <c r="D154" s="111" t="str">
        <f>IF(COUNTIF(เก็บข้อมูลHRD!$B$7:$B$2016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เก็บข้อมูลHRD</vt:lpstr>
      <vt:lpstr>สรุปผลHRD</vt:lpstr>
      <vt:lpstr>ตรวจสอบชื่อผู้ยังไม่ได้รับพัฒนา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LIMs-016</cp:lastModifiedBy>
  <cp:lastPrinted>2022-09-21T08:32:37Z</cp:lastPrinted>
  <dcterms:created xsi:type="dcterms:W3CDTF">2019-10-21T02:57:05Z</dcterms:created>
  <dcterms:modified xsi:type="dcterms:W3CDTF">2022-09-21T08:55:14Z</dcterms:modified>
</cp:coreProperties>
</file>