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เสาวพัตร\พัฒนาบุคลากร\IDP ของหน่วยงาน\IDP 1-2566\"/>
    </mc:Choice>
  </mc:AlternateContent>
  <xr:revisionPtr revIDLastSave="0" documentId="13_ncr:1_{0AC5835F-B295-48CC-826A-27BD71656F74}" xr6:coauthVersionLast="40" xr6:coauthVersionMax="40" xr10:uidLastSave="{00000000-0000-0000-0000-000000000000}"/>
  <bookViews>
    <workbookView xWindow="0" yWindow="0" windowWidth="21600" windowHeight="9405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เก็บข้อมูลHRD!$A$6:$N$91</definedName>
    <definedName name="_xlnm._FilterDatabase" localSheetId="2" hidden="1">ตรวจสอบชื่อผู้ยังไม่ได้รับพัฒนา!$A$4:$D$4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4" i="3" l="1"/>
  <c r="D195" i="3"/>
  <c r="D196" i="3"/>
  <c r="D153" i="3" l="1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<sst xmlns="http://schemas.openxmlformats.org/spreadsheetml/2006/main" count="1970" uniqueCount="444">
  <si>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</si>
  <si>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</si>
  <si>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</si>
  <si>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</si>
  <si>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</si>
  <si>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</si>
  <si>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</si>
  <si>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</si>
  <si>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</si>
  <si>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</si>
  <si>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</si>
  <si>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</si>
  <si>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</si>
  <si>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</si>
  <si>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</si>
  <si>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</si>
  <si>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</si>
  <si>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</si>
  <si>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</si>
  <si>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</si>
  <si>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</si>
  <si>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</si>
  <si>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</si>
  <si>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</si>
  <si>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</si>
  <si>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</si>
  <si>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</si>
  <si>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</si>
  <si>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</si>
  <si>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</si>
  <si>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</si>
  <si>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</si>
  <si>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</si>
  <si>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</si>
  <si>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</si>
  <si>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</si>
  <si>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</si>
  <si>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</si>
  <si>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</si>
  <si>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</si>
  <si>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</si>
  <si>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</si>
  <si>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</si>
  <si>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</si>
  <si>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</si>
  <si>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</si>
  <si>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</si>
  <si>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</si>
  <si>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</si>
  <si>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</si>
  <si>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</si>
  <si>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</si>
  <si>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</si>
  <si>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</si>
  <si>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</si>
  <si>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</si>
  <si>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</si>
  <si>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</si>
  <si>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</si>
  <si>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</si>
  <si>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</si>
  <si>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</si>
  <si>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</si>
  <si>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</si>
  <si>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</si>
  <si>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</si>
  <si>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</si>
  <si>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</si>
  <si>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</si>
  <si>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</si>
  <si>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</si>
  <si>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</si>
  <si>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</si>
  <si>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</si>
  <si>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</si>
  <si>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</si>
  <si>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</si>
  <si>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สถาบันสุขภาพสัตว์แห่งชาติ</t>
  </si>
  <si>
    <t>นางสนทนา มิมะพันธุ์</t>
  </si>
  <si>
    <t>น.สพ.เชี่ยวชาญ</t>
  </si>
  <si>
    <t>นางมนทกานติ์ จิระธันห์</t>
  </si>
  <si>
    <t>นางสาวเบญจมาศ ทรัพยากร</t>
  </si>
  <si>
    <t>เจ้าพนักงานธุรการชำนาญงาน</t>
  </si>
  <si>
    <t>นางสาวมารียา ปาทาน</t>
  </si>
  <si>
    <t>เจ้าพนักงานธุรการปฏิบัติงาน</t>
  </si>
  <si>
    <t>นายประสพ ชูแก้ว</t>
  </si>
  <si>
    <t>นายช่างเทคนิคชำนาญงาน</t>
  </si>
  <si>
    <t>นายเกรียงศักดิ์ ศรีแก้วเขียว</t>
  </si>
  <si>
    <t>นายคมกฤษ โสมนัส</t>
  </si>
  <si>
    <t>นางสาวพีรดา  ศิริวัชราวงศ์</t>
  </si>
  <si>
    <t>นายสัตวแพทย์ชำนาญการ</t>
  </si>
  <si>
    <t>นางรัชนี ศิลปสิทธิ์</t>
  </si>
  <si>
    <t>นักวิทยาศาสตร์การแพทย์ชำนาญการพิเศษ</t>
  </si>
  <si>
    <t>นางสาวปิยะวรรณ เกิดพันธ์</t>
  </si>
  <si>
    <t>นายเจษฎา รัตโณภาส</t>
  </si>
  <si>
    <t>นายสัตวแพทย์ชำนาญการพิเศษ</t>
  </si>
  <si>
    <t>นายวรา วรงค์</t>
  </si>
  <si>
    <t>นางสาวภูริดา ศรีพิพัฒนกุล</t>
  </si>
  <si>
    <t>นางสาวนวพร วัลเดลล์</t>
  </si>
  <si>
    <t>นักวิทยาศาสตร์การแพทย์ปฏิบัติการ</t>
  </si>
  <si>
    <t>นางสาวสมจิตร รุจิขวัญ</t>
  </si>
  <si>
    <t>เจ้าพนักงานวิทยาศาสตร์การแพทย์ชำนาญงาน</t>
  </si>
  <si>
    <t>นางสาววริษา เกตุพันธ์</t>
  </si>
  <si>
    <t>นายนพพร โต๊ะมี</t>
  </si>
  <si>
    <t>นางธรรมรัฐ สุจิต</t>
  </si>
  <si>
    <t>นางสาวอภัสรา วรราช</t>
  </si>
  <si>
    <t>นางอิงอร สมวงษ์อินทร์</t>
  </si>
  <si>
    <t>นางอุบลรัตน์ แทนกลาง</t>
  </si>
  <si>
    <t>สัตวแพทย์ชำนาญงาน</t>
  </si>
  <si>
    <t>นายบัณฑิต นวลศรีฉาย</t>
  </si>
  <si>
    <t>นางสาวนันทพร วันดี</t>
  </si>
  <si>
    <t>นายประกิต บุญพรประเสริฐ</t>
  </si>
  <si>
    <t>นางสาวณัฐกานต์ สุวรรณกิจวัฒน์</t>
  </si>
  <si>
    <t>นางสาวใกล้รุ่ง ทนสระน้อย</t>
  </si>
  <si>
    <t>นายฐปณัฐ สงคสุภา</t>
  </si>
  <si>
    <t>นายเอกรินทร์ คงขำ</t>
  </si>
  <si>
    <t>นางรัชนีกร วิทูรพงศ์</t>
  </si>
  <si>
    <t>นางสาวละมูล โม้ลี</t>
  </si>
  <si>
    <t>นักวิทยาศาสตร์การแพทย์ชำนาญการ</t>
  </si>
  <si>
    <t>นางสาวกนกวรรณ พ่วงจินดา</t>
  </si>
  <si>
    <t>นางสาวเรขา คณิตพันธ์</t>
  </si>
  <si>
    <t>นางสาวกฤดากร วงษ์ทองสาลี</t>
  </si>
  <si>
    <t>นายอิสระ สิริกนก</t>
  </si>
  <si>
    <t>นางนิตยา ศรีแก้วเขียว</t>
  </si>
  <si>
    <t>นางสาวลัขณา รามริน</t>
  </si>
  <si>
    <t>นายกิตติชัย อุ่นจิต</t>
  </si>
  <si>
    <t>นางจันทรา วัฒนะเมธานนท์</t>
  </si>
  <si>
    <t>นางสาวทิพย์กัญญา อมรชัยสุวรรณ</t>
  </si>
  <si>
    <t>นางกิ่งดาว หมอแก้ว</t>
  </si>
  <si>
    <t>นางสาวมัญชรี ทัตติยพงศ์</t>
  </si>
  <si>
    <t>นายกรีสัลย์ พรรคทองสุข</t>
  </si>
  <si>
    <t>นางสาวรุ่งรัตน์ ไสยสมบัติ</t>
  </si>
  <si>
    <t>นายทวีวัฒน์ ดีมะการ</t>
  </si>
  <si>
    <t>นางสาววาทินี  เสาเวียง</t>
  </si>
  <si>
    <t>นายอนุสรณ์ อยู่เย็น</t>
  </si>
  <si>
    <t>นางกัญญ์พิชญา ธีระพันธ์</t>
  </si>
  <si>
    <t>นางสาวพนม ใสยจิตร์</t>
  </si>
  <si>
    <t>นางสาวรัชนี ทิพย์กล่อม</t>
  </si>
  <si>
    <t>นายณัฐกร ราชบุตร</t>
  </si>
  <si>
    <t>นายสุรพงษ์ กองนาค</t>
  </si>
  <si>
    <t>นายพีรวิทย์ บุญปางบรรพ</t>
  </si>
  <si>
    <t>นางสาวชญานี เจนพานิชย์</t>
  </si>
  <si>
    <t>นายศรายุทธ แก้วกาหลง</t>
  </si>
  <si>
    <t>นางสาวบุษรา สิทธิวิเชียรวงศ์</t>
  </si>
  <si>
    <t>นางสาวฉัตรสุดา สุระภี</t>
  </si>
  <si>
    <t>นางสาวจุฑามาศ ปิ่นภู่</t>
  </si>
  <si>
    <t>นักจัดการงานทั่วไป</t>
  </si>
  <si>
    <t>นายธนาวัฒน์ พิมพ์เดช</t>
  </si>
  <si>
    <t>นางสาวขจรธัญ จันทร</t>
  </si>
  <si>
    <t>นายกันต์ธีร์  ภูกันหา</t>
  </si>
  <si>
    <t>นักวิชาการการเงินและบัญชี</t>
  </si>
  <si>
    <t>นักวิชาการพัสดุ</t>
  </si>
  <si>
    <t>นางกมลวรรณ จันทร์กระจ่างแจ้ง</t>
  </si>
  <si>
    <t>เจ้าพนักงานธุรการ</t>
  </si>
  <si>
    <t>นางสาวสุวรรณษา ปานสมัย</t>
  </si>
  <si>
    <t>นางสาวปภาดา ประภารัตน์</t>
  </si>
  <si>
    <t>นางสาวโสภา ชัยวงค์</t>
  </si>
  <si>
    <t>พนักงานห้องปฏิบัติการ</t>
  </si>
  <si>
    <t>นางสาวอารีรัตน์ ลุนดี</t>
  </si>
  <si>
    <t>นางสาวกมลชนก ใจเกษม</t>
  </si>
  <si>
    <t>นางสาวจิรวรรณ ชาวอบทม</t>
  </si>
  <si>
    <t>นายณัฐพร ขันธพร</t>
  </si>
  <si>
    <t>นางสาวภัสร์ฉัตรา อัครศิลาพัชร์</t>
  </si>
  <si>
    <t>นักวิทยาศาสตร์การแพทย์</t>
  </si>
  <si>
    <t>นายดำรงค์ ชะรัมย์</t>
  </si>
  <si>
    <t>นายช่างไฟฟ้า</t>
  </si>
  <si>
    <t>นายสมนึก มะซังหลง</t>
  </si>
  <si>
    <t>นายสุรกาญจน์ ขำชื่น</t>
  </si>
  <si>
    <t>นายเอกชัย  นงคราญ</t>
  </si>
  <si>
    <t>นายช่างเทคนิค</t>
  </si>
  <si>
    <t>นายวสุวัฒน์ คงเมือง</t>
  </si>
  <si>
    <t>นักวิชาการคอมพิวเตอร์</t>
  </si>
  <si>
    <t>นางสาวชนกพร บุญศาสตร์</t>
  </si>
  <si>
    <t>นักวิชาการโสตทัศนศึกษา</t>
  </si>
  <si>
    <t>นายพลกฤต มหานาม</t>
  </si>
  <si>
    <t>นางวันดี กองนาค</t>
  </si>
  <si>
    <t>บรรณารักษ์</t>
  </si>
  <si>
    <t>นางหัสต์กมล โขงจำปา</t>
  </si>
  <si>
    <t>นายกิตติศักดิ์ อ่อนสี</t>
  </si>
  <si>
    <t>คนงานห้องทดลอง</t>
  </si>
  <si>
    <t>นางสาวน้ำฝน สมศรี</t>
  </si>
  <si>
    <t>นางสาวรุ่งอรุณ ยอดรัก</t>
  </si>
  <si>
    <t>นักวิทยาศาสตร์</t>
  </si>
  <si>
    <t>นางสาวปรียานุช สากำปัง</t>
  </si>
  <si>
    <t>นายพรชัย เจริญทรัพย์</t>
  </si>
  <si>
    <t>นางสาววัชรีภรณ์ สตารัตน์</t>
  </si>
  <si>
    <t>นางสาวจงกลนี ชูศรี</t>
  </si>
  <si>
    <t>นักวิชาการสัตวบาล</t>
  </si>
  <si>
    <t>นางสาวอรรัมภา พิสิฐวรกุล</t>
  </si>
  <si>
    <t>นางแตงอ่อน ธัญญา</t>
  </si>
  <si>
    <t>นายสมศักดิ์ สุขบุรี</t>
  </si>
  <si>
    <t>นางสาวณัฐธิกา รัตนพันธุ์</t>
  </si>
  <si>
    <t>นางสาววรัญญา ด้วงสอาด</t>
  </si>
  <si>
    <t>นายสราวุธ ยศพังเทียม</t>
  </si>
  <si>
    <t>นางสาวนัยนา หัสสรังสี</t>
  </si>
  <si>
    <t>นางสาววันวิสาข์ สัตย์สมนึก</t>
  </si>
  <si>
    <t>นางสาววิมล คำอินทร์</t>
  </si>
  <si>
    <t>นายกำธร พรมโต</t>
  </si>
  <si>
    <t>นายตลวัฐส์ สีบู่</t>
  </si>
  <si>
    <t>นางสาวชมพูนุท สุรณรงค์พันธ์</t>
  </si>
  <si>
    <t>นางสาวหนึ่งฤทัย อารีย์มิตร</t>
  </si>
  <si>
    <t>เจ้าพนักงานสถิติ</t>
  </si>
  <si>
    <t>นายเติมพงษ์ รอดแย้ม</t>
  </si>
  <si>
    <t>นางสาวเพ็ญพักตร์ แจ่มแจ้ง</t>
  </si>
  <si>
    <t>นางสาวเดือนเต็ม ตันติวัฒนะผล</t>
  </si>
  <si>
    <t>นายศักรินทร์ มาไทย</t>
  </si>
  <si>
    <t>นางสาวอสมา จิระพุทธรมย์</t>
  </si>
  <si>
    <t>นางสาวนฤมล เพ็งจันทร์</t>
  </si>
  <si>
    <t>นางสาวเต็มศิริ ทองแผ่น</t>
  </si>
  <si>
    <t>นางสาวเจนจิรา แสนโท</t>
  </si>
  <si>
    <t>นางสุรีรัตน์ เหมเงิน</t>
  </si>
  <si>
    <t>นางรัชฎาพร วงษ์สมบัติ</t>
  </si>
  <si>
    <t>นางวัชโรบล ทองอ่วม</t>
  </si>
  <si>
    <t>นางเสาวณีย์ โต๊ะมี</t>
  </si>
  <si>
    <t>นางสาวศรินยา มะจิณะ</t>
  </si>
  <si>
    <t>นายปริญญา เกิดกำไร</t>
  </si>
  <si>
    <t>นายพรชัย ส.รื่นฤดี</t>
  </si>
  <si>
    <t>นางสาวศุภลักษณ์ ผิวสีนวล</t>
  </si>
  <si>
    <t>นายไพรัต กัมมานุสร</t>
  </si>
  <si>
    <t>นายอนิวัตติ์ พ่วงทอง</t>
  </si>
  <si>
    <t>นายสุเทพ ทางดี</t>
  </si>
  <si>
    <t>นายชลาธร ผันทะยศ</t>
  </si>
  <si>
    <t>นางสาวสมใจ สลุงอยู่</t>
  </si>
  <si>
    <t>นายพุฒิชัย แตงกวา</t>
  </si>
  <si>
    <t>นางสุพรรษา ทางดี</t>
  </si>
  <si>
    <t>นางศรีสุวรรณ โพธิ์พรหม</t>
  </si>
  <si>
    <t>นางสาวพุทธิภัคย์ มุทธากลิน</t>
  </si>
  <si>
    <t>นางสาวชลลดา เติมประยูร</t>
  </si>
  <si>
    <t>นายไพรัช ทุมชะ</t>
  </si>
  <si>
    <t>นางสาวสวรรยา หนูเอียด</t>
  </si>
  <si>
    <t>นางสาวพิทยา ขุนชิต</t>
  </si>
  <si>
    <t>นายศรศักดิ์ รักษาจิตร</t>
  </si>
  <si>
    <t>นางสาวบุญกอง แดนเสนา</t>
  </si>
  <si>
    <t>นางสาววรกาญจน์ ทองมา</t>
  </si>
  <si>
    <t>นางสาวมยุรี ไวยครุฑ</t>
  </si>
  <si>
    <t>นางสาวธันยกานต์ ธารีบุญ</t>
  </si>
  <si>
    <t>นายคฑาวุฒิ ปานสมัย</t>
  </si>
  <si>
    <t>นางสาวคัลลียา แก้วชำนาญ</t>
  </si>
  <si>
    <t>นางสาวผกามาศ วึบชัยภูมิ</t>
  </si>
  <si>
    <t>นางสาววิชุดา สดถาวร</t>
  </si>
  <si>
    <t>นางสาวภัทราวดี วัฒนสุนทร</t>
  </si>
  <si>
    <t>นางสาวอัญญณัชญ์ เมธารัตน์อนุกุล</t>
  </si>
  <si>
    <t>นางสาวอัจฉราพรรณ กลั่นการไถ</t>
  </si>
  <si>
    <t>นักวิชาการสิ่งแวดล้อม</t>
  </si>
  <si>
    <t>นางปทุมมา  ชะรัมย์</t>
  </si>
  <si>
    <t>นางสาวสาวิตรี ล้านศรี</t>
  </si>
  <si>
    <t>นางสาวปรัศนี ภาสดา</t>
  </si>
  <si>
    <t>นายอนุชิต เนื้อเย็น</t>
  </si>
  <si>
    <t>นางสาวน้ำฝน อุบลแย้ม</t>
  </si>
  <si>
    <t>นางวรี สุขไม้</t>
  </si>
  <si>
    <t>นายประไพ บุญล้ำ</t>
  </si>
  <si>
    <t>เจ้าพนักงานสัตวบาล</t>
  </si>
  <si>
    <t>นางสาวชลพิชา ติ้วเส้ง</t>
  </si>
  <si>
    <t>นางสาวจินห์นิภา คำพล</t>
  </si>
  <si>
    <t>นางสาวอาริตรา ศักดิ์โสภิณ</t>
  </si>
  <si>
    <t>นางสาวเบญจพร อิ่มน้ำขาว</t>
  </si>
  <si>
    <t>นางลัดดาวัลย์ โพธิพันธุ์</t>
  </si>
  <si>
    <t>นางสาวรุ่งนภา ไพเราะ</t>
  </si>
  <si>
    <t>นางสาวภัทรานิษฐ์ ธนพิศาลพุฒิพร</t>
  </si>
  <si>
    <t>นายบุญฤทธิ์ เป้าเปี่ยมทรัพย์</t>
  </si>
  <si>
    <t>นายพรศักดิ์ เนียมเตียง</t>
  </si>
  <si>
    <t>พนักงานผู้ช่วยปศุสัตว์</t>
  </si>
  <si>
    <t>นายบัณฑิตย์ จิตต์โสภา</t>
  </si>
  <si>
    <t>นายกฤษดา เปี่ยมจิตต์</t>
  </si>
  <si>
    <t>มี</t>
  </si>
  <si>
    <t>ความรู้/ทักษะเฉพาะทางในสายงาน</t>
  </si>
  <si>
    <t>อบรมกับหน่วยงานนอกกรมฯ</t>
  </si>
  <si>
    <t>นักจัดการงานทั่วไปชำนาญการพิเศษ</t>
  </si>
  <si>
    <t>นายเสริมพันธุ์  สุนทรชาติ</t>
  </si>
  <si>
    <t>นางสาวปัทมวรรณ บุญธรรมพาณิชย์</t>
  </si>
  <si>
    <t xml:space="preserve">นางสาวกุลฐ์ญรัตน์ ภาคะ  </t>
  </si>
  <si>
    <t>นักวิทยาศาสตร์การพทย์ปฏิบัติการ</t>
  </si>
  <si>
    <t>นายช่างเทคนิคปฏิบัติงาน</t>
  </si>
  <si>
    <t xml:space="preserve">นางสาวเสาวพัตร สอดจันทร์ </t>
  </si>
  <si>
    <t>นายณรงค์ฤทธิ์  เทวี</t>
  </si>
  <si>
    <t xml:space="preserve">นางสาวสุรัตนา  บุญใส </t>
  </si>
  <si>
    <t>นายจิตรภณ สุธีจิตสิริ</t>
  </si>
  <si>
    <t>นางสาวสุวนันท์ เกิดเทวา</t>
  </si>
  <si>
    <t>นายณธมณ คงทอง</t>
  </si>
  <si>
    <t>นายฐิติชัย  ศรียอด</t>
  </si>
  <si>
    <t>นายธนากร เพชรทองวรา</t>
  </si>
  <si>
    <t>นายวงศ์อนันต์ ณรงค์วานิชการ</t>
  </si>
  <si>
    <t>นางสาวกอแก้ว ธรรมเสมา</t>
  </si>
  <si>
    <t>นางสาวหนึ่งฤทัย แดงฟู</t>
  </si>
  <si>
    <t>นายกิติพงษ์ ตระกูลจรูญกิจ</t>
  </si>
  <si>
    <t>นายธนเดช ภูมิลำเนา</t>
  </si>
  <si>
    <t xml:space="preserve">นางธวัลรัตน์ เกียติยิ่งอังศุลี </t>
  </si>
  <si>
    <t>นายชณันภัสร์ ตันติโกสิตรุจน์</t>
  </si>
  <si>
    <t xml:space="preserve">นางสาวภมรญา บุทเสน </t>
  </si>
  <si>
    <t>นางสาวธัญธรณ์ อุดวงค์</t>
  </si>
  <si>
    <t xml:space="preserve">นายวันชนะ ปิ่นแก้ว </t>
  </si>
  <si>
    <t>นายณัฐธัญ เพ็งเพชร</t>
  </si>
  <si>
    <t>นางสาวภรณ์ชนก ภาสบุตร</t>
  </si>
  <si>
    <t>นายชัชวาลย์ ภูชาญ</t>
  </si>
  <si>
    <t>นางสาวนนทวรรณ โพธิ์ทอง</t>
  </si>
  <si>
    <t>นางสาวนฤมล กรัตะนุตถะ</t>
  </si>
  <si>
    <t>นายศรัณย์ จันทะชัย</t>
  </si>
  <si>
    <t>นายกิตติพร สังข์ศร</t>
  </si>
  <si>
    <t>นางสาวกรรณิการ์ บุตรคำ</t>
  </si>
  <si>
    <t>นางสาวกรรณิการ์ ชัยวงศ์ล้วน</t>
  </si>
  <si>
    <t>ข้อกำหนดและการตรวจติดตามคุณภาพภายใน ISO 9001 : 2015</t>
  </si>
  <si>
    <t>24-25 ม.ค.66</t>
  </si>
  <si>
    <t>นางสาวธัญยธรณ์ สวัสดิ์ธนาสกุล</t>
  </si>
  <si>
    <t>นางสาวเกษมศรี  สัจจะวิริยะกุล</t>
  </si>
  <si>
    <t>การอ่านใบรับรองผลการสอบเทียบ</t>
  </si>
  <si>
    <t>การตรวจติดดามคุณภาพภาย ISO/IEC 17025</t>
  </si>
  <si>
    <t>สอนงาน</t>
  </si>
  <si>
    <t>การประชุมวิชาการนานาชาติทางสัตวแพทย์และการเลี้ยงสัตว์ ครั้งที่ 45 ประจำปี 2565</t>
  </si>
  <si>
    <t>สัตวแพทย์สมาคมแห่งประเทศไทย ในพระบรมราชูปถัมภ์</t>
  </si>
  <si>
    <t>23-25 พ.ย. 65</t>
  </si>
  <si>
    <t>The Challenge of ASF Control by Vaccination</t>
  </si>
  <si>
    <t>14 ธ.ค. 65</t>
  </si>
  <si>
    <t>การใช้เครื่องมือ FPLC ในการทำ ion exchange Chromatography</t>
  </si>
  <si>
    <t>เรียนรู้ด้วยตนเอง</t>
  </si>
  <si>
    <t>12 ธ.ค. 65</t>
  </si>
  <si>
    <t>Genomics for educators</t>
  </si>
  <si>
    <t>e-Learning</t>
  </si>
  <si>
    <t>Wellcome connecting science</t>
  </si>
  <si>
    <t>1 ก.พ. - 12 มี.ค. 66</t>
  </si>
  <si>
    <t>หน่วยงานภายนอกกรมฯ</t>
  </si>
  <si>
    <t>25 ต.ค. 65</t>
  </si>
  <si>
    <t>-</t>
  </si>
  <si>
    <t>จัดซื้อจัดจ้างและบริหารอย่างไรให้ถูกต้อง และห่างไกลคุกตะราง ผ่านสื่ออิเล็กทรอนิกส์ ระบบออนไลน์ Zoom</t>
  </si>
  <si>
    <t xml:space="preserve"> 27 ต.ค.65</t>
  </si>
  <si>
    <t>ขั้นตอนการจัดซื้อวัสดุ โดยวิธี e-bidding</t>
  </si>
  <si>
    <t>สมาคมนักบริหารพัสดุแห่งประเทศไทย</t>
  </si>
  <si>
    <t>โรคที่พบในสัตว์เคี้ยวเอื้อง</t>
  </si>
  <si>
    <t>สนง.ปศุสัตว์เขต7</t>
  </si>
  <si>
    <t>การควบคุมคุณภาพสำหรับห้องปฏิบัติการทดสอบน้ำด้านจุลชีววิทยา</t>
  </si>
  <si>
    <t>กรมวิทยาศาสตร์บริการ</t>
  </si>
  <si>
    <t>Google Tools เพื่อการพัฒนางาน</t>
  </si>
  <si>
    <t>การคิดวิเคราะห์ (Analycal Skill)</t>
  </si>
  <si>
    <t>Data Visualization</t>
  </si>
  <si>
    <t>Verification of SOPs for New Serological and Molecular Techniques</t>
  </si>
  <si>
    <t>FAO/IAEA</t>
  </si>
  <si>
    <t>6-10 ก.พ. 66</t>
  </si>
  <si>
    <t>ข้อกำหนด ISO/IEC 17025:2017</t>
  </si>
  <si>
    <t>1 ม.ค. - 1 เม.ย. 66</t>
  </si>
  <si>
    <t>พระราชบัญญัติการจัดซื้อจัดจ้างและการบริหารพัสดุภาครัฐ พ.ศ. 2560</t>
  </si>
  <si>
    <t>ภาวะผู้นำ/คุณธรรม/จริยธรรม</t>
  </si>
  <si>
    <t>24-30 ธ.ค. 65</t>
  </si>
  <si>
    <t xml:space="preserve"> -</t>
  </si>
  <si>
    <t>การใช้ SDMA ในทางคลินิค</t>
  </si>
  <si>
    <t>Veterinary Practitioners NEWS</t>
  </si>
  <si>
    <t>การบริหารเงินสำหรับข้าราชการ</t>
  </si>
  <si>
    <t>17 ก.พ. 66</t>
  </si>
  <si>
    <t>13 ก.พ. 66</t>
  </si>
  <si>
    <t>ภาษาอังกฤษเพื่อการทำงาน:การสนทนาในสถานการณ์ต่าง ๆ</t>
  </si>
  <si>
    <t>11 ม.ค 66</t>
  </si>
  <si>
    <t>การทำอินโฟกราฟิก (Infographic) เพื่อการประชาสัมพันธ์</t>
  </si>
  <si>
    <t>15 ก.พ. 66</t>
  </si>
  <si>
    <t>ศิลปะในการเขียนและแก้ร่างหนังสือติดต่อราชการ</t>
  </si>
  <si>
    <t>การสร้าง Growth Mindset เพื่อผลสำเร็จของชีวิตและงานการพัฒนากรอบความคิด</t>
  </si>
  <si>
    <t xml:space="preserve">การให้บริการที่เป็นเลิศ </t>
  </si>
  <si>
    <t>การให้บริการที่เป็นเลิศ</t>
  </si>
  <si>
    <t>ภาษาอังกฤษ: การเขียนเพื่อการสื่อสารที่มีประสิทธิภาพ</t>
  </si>
  <si>
    <t>ภาษา</t>
  </si>
  <si>
    <t>Introduction to Statistics and Data Analytics</t>
  </si>
  <si>
    <t>การเขียนหนังสือราชการ : เสริมทักษะการเขียนหนังสือราชการ</t>
  </si>
  <si>
    <t>สิทธิมนุษยชนกับการปฏิบัติราชการ</t>
  </si>
  <si>
    <t>การอบรม ISO17043:2010 PT Provider</t>
  </si>
  <si>
    <t>15-16 ก.พ.66</t>
  </si>
  <si>
    <t>จริยธรรมในการทำงานและการบริหารคน</t>
  </si>
  <si>
    <t>การเขียนหนังสือราชการ:เสริมทักษะการเขียนหนังสือราชการ</t>
  </si>
  <si>
    <t>การเตรียมน้ำยาฆ่าเชื้อที่ใช้ในห้องเลี้ยงสัตว์ทดลอง</t>
  </si>
  <si>
    <t>นางสาวเสาวพัตร สอดจันทร์</t>
  </si>
  <si>
    <t>Good Emergency Management Practice-Bio-Threat (GEMP-BT) and Phoenix Preparatory workshop</t>
  </si>
  <si>
    <t>เทคนิคการเขียนและการนำเสนอบทความผลงานวิจัยในกิจกรรม Thailand Research Expo &amp; Symposium 2023</t>
  </si>
  <si>
    <t>สำนักงานการวิจัยแห่งชาติ</t>
  </si>
  <si>
    <t>การพูดในที่สาธารณะและการนำเสนองานต่อที่ประชุมอย่างมืออาชีพ</t>
  </si>
  <si>
    <t>ม.ค.-มี.ค. 66</t>
  </si>
  <si>
    <t>การใช้เทคโนโลยี</t>
  </si>
  <si>
    <t>11 มี.ค. 66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</si>
  <si>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</si>
  <si>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สถาบันพัฒนาบุคลากรภาครัฐด้านดิจิทัล</t>
  </si>
  <si>
    <t>16-17 กพ. 66</t>
  </si>
  <si>
    <t>สำนักงานคณะกรรมการข้าราชการพลเรือน</t>
  </si>
  <si>
    <t>อุปกรณ์ตัดไฟฟ้ากระแสเกินและการป้องกัน</t>
  </si>
  <si>
    <t>กรมพัฒนาฝีมือแรงงาน</t>
  </si>
  <si>
    <t>youtube</t>
  </si>
  <si>
    <t>1 ก.พ. 66</t>
  </si>
  <si>
    <t>ตัดต่อวิดีโอง่ายๆ ลง Tiktok ด้วย CapCut</t>
  </si>
  <si>
    <t>3 มี.ค. 66</t>
  </si>
  <si>
    <t>พระราชบัญญัติการจัดซื้อจัดจ้างและการบริหารพัสดุภาครัฐ พ.ศ.2560</t>
  </si>
  <si>
    <t>การบำรุงรักษาเครื่องปรับอากาศ</t>
  </si>
  <si>
    <t>15 ม.ค. 66</t>
  </si>
  <si>
    <t>Introduction to Research Writing</t>
  </si>
  <si>
    <t>โรคที่พบในสัตว์เคี้ยงเอื้อง</t>
  </si>
  <si>
    <t>การเก็บตัวอย่างเพื่อตรวจหาภูมิคุ้มกันต่อโรคพิษสุนัขบ้า</t>
  </si>
  <si>
    <t>การพัฒนาจิต เพื่อเพิ่มคุณภาพชีวิตและประสิทธิภาพในการทำงาน รุ่นที่ 62</t>
  </si>
  <si>
    <t>ชมรมศิษย์กรรมฐานพุทธสมาคมแห่งประเทศไทย ในพระบรมราชูปถัมภ์</t>
  </si>
  <si>
    <t>สัตวแพทยสมาคมแห่งประเทศไทย ในพระบรมราชูปถัมภ์</t>
  </si>
  <si>
    <t>24-25 ม.ค. 66</t>
  </si>
  <si>
    <t xml:space="preserve"> 1 มี.ค. 66</t>
  </si>
  <si>
    <t>7-8 มี.ค. 66</t>
  </si>
  <si>
    <t>29 พ.ย. 65</t>
  </si>
  <si>
    <t>10 ก.พ. 65</t>
  </si>
  <si>
    <t>13 มี.ค. 66</t>
  </si>
  <si>
    <t xml:space="preserve"> 21 ก.พ. 66</t>
  </si>
  <si>
    <t>25 ม.ค. 66</t>
  </si>
  <si>
    <t>14 มี.ค. 66</t>
  </si>
  <si>
    <t>15-16 ก.พ. 66</t>
  </si>
  <si>
    <t>ทักษะการคิด</t>
  </si>
  <si>
    <t>จิตอาสา/บริการ</t>
  </si>
  <si>
    <t>การพัฒนาทางช่างไฟฟ้าภายในอาคาร</t>
  </si>
  <si>
    <t>เทคนิคงานเชื่อมแก๊ส งานเชื่อมไฟฟ้า</t>
  </si>
  <si>
    <t>โครงการซ้อมแผนการปฏิบัติงานและมาตรการเตรียมความพร้อมการเฝ้าระวังและควบคุมโรคไข้หวัดนก ปีงบประมาณ 2566</t>
  </si>
  <si>
    <t>อบรมกับหน่วยงานในกรมฯ</t>
  </si>
  <si>
    <t>22-24 ก.พ.66</t>
  </si>
  <si>
    <t>หลักสูตรแบบเรียนออนไลน์ด้านมาตรฐานความปลอดภัยห้องปฏิบัติการ</t>
  </si>
  <si>
    <t>"Viral and Bacterial whole Genome Sequencing using NGS and Bioinformatic Data Analysis"</t>
  </si>
  <si>
    <t>กรมวิทยาศาสตร์การแพทย์</t>
  </si>
  <si>
    <t>10 ก.พ. 66</t>
  </si>
  <si>
    <t>วัยเก๋า ฉลาดรู้เน็ต</t>
  </si>
  <si>
    <t>Microsoft office Excel 2016</t>
  </si>
  <si>
    <t>Extensive Clinical Psychology Course</t>
  </si>
  <si>
    <t>kru Aut Psychology</t>
  </si>
  <si>
    <t>15 มี.ค. 66</t>
  </si>
  <si>
    <t>กรมวิทยาศาตร์บริการ</t>
  </si>
  <si>
    <t>11 ม.ค. 66</t>
  </si>
  <si>
    <t>การใช้ Microsoft Excel เพื่อการบริการข้อมูล</t>
  </si>
  <si>
    <t>Entry-Level Genomics workshop</t>
  </si>
  <si>
    <t>9 ธ.ค. 65</t>
  </si>
  <si>
    <t>มหาวิทยาลัยมหิดล</t>
  </si>
  <si>
    <t>สํานักงานควบคุม ป้องกัน และบําบัดโรค</t>
  </si>
  <si>
    <t>Microsoft office word 2016</t>
  </si>
  <si>
    <t>24 ธ.ค. 65</t>
  </si>
  <si>
    <t>การเตรียม Vero Cell</t>
  </si>
  <si>
    <t>1 มี.ค. 66</t>
  </si>
  <si>
    <t>23 ธ.ค. 65</t>
  </si>
  <si>
    <t>นางสาวกชพรรณ ปัดถาวะโร</t>
  </si>
  <si>
    <t>ขั้นตอนการดำเนินงานการตรวจหาตัวอ่อนของพยาธิ Trichinella spiralis ในกล้ามเนื้อสัตว์โดยวิธี Digestion</t>
  </si>
  <si>
    <t>กลุ่มปรสิตวิทยา สถาบันสุขภาพสัตว์แห่งชาติ</t>
  </si>
  <si>
    <t>14 ก.พ.66</t>
  </si>
  <si>
    <t>การตรวจติดตามคุณภาพภายใน</t>
  </si>
  <si>
    <t xml:space="preserve">Vector surveillance and control for AHS in Asia and Pacific  </t>
  </si>
  <si>
    <t xml:space="preserve"> สถาบันสุขภาพสัตว์แห่งชาติ</t>
  </si>
  <si>
    <t>การตรวจติดตามคุณภาพภายในตามมาตราฐาน ISO/IEC17025:2017</t>
  </si>
  <si>
    <t>Project Management สำหรับข้าราชการระดับปฏิบัติการ</t>
  </si>
  <si>
    <t>นางจิรวรรณ เทียนน้อย</t>
  </si>
  <si>
    <t>นางนวพร วัลเดลล์</t>
  </si>
  <si>
    <t>FAO</t>
  </si>
  <si>
    <t>13-16 ก.พ. 66</t>
  </si>
  <si>
    <r>
      <t xml:space="preserve">  </t>
    </r>
    <r>
      <rPr>
        <b/>
        <i/>
        <sz val="16"/>
        <rFont val="JasmineUPC"/>
        <family val="1"/>
      </rPr>
      <t xml:space="preserve">  </t>
    </r>
    <r>
      <rPr>
        <b/>
        <i/>
        <u/>
        <sz val="16"/>
        <rFont val="JasmineUPC"/>
        <family val="1"/>
      </rPr>
      <t>แบบฟอร์มเก็บข้อมูล</t>
    </r>
    <r>
      <rPr>
        <b/>
        <i/>
        <u/>
        <sz val="16"/>
        <color theme="4"/>
        <rFont val="JasmineUPC"/>
        <family val="1"/>
      </rPr>
      <t>ผล</t>
    </r>
    <r>
      <rPr>
        <b/>
        <i/>
        <u/>
        <sz val="16"/>
        <rFont val="JasmineUPC"/>
        <family val="1"/>
      </rPr>
      <t>การพัฒนาบุคลากรกรมปศุสัตว์รายหน่วยงาน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</si>
</sst>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  <numFmt numFmtId="192" formatCode="[$-1070000]d/m/yy;@"/>
    <numFmt numFmtId="193" formatCode="[$-107041E]d\ mmm\ yy;@"/>
  </numFmts>
  <fonts count="64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sz val="14"/>
      <color theme="1" tint="4.9989318521683403E-2"/>
      <name val="TH SarabunPSK"/>
      <family val="2"/>
    </font>
    <font>
      <sz val="10"/>
      <color rgb="FF000000"/>
      <name val="Arial"/>
      <family val="2"/>
    </font>
    <font>
      <sz val="11"/>
      <color theme="1"/>
      <name val="TH Sarabun New"/>
      <family val="2"/>
    </font>
    <font>
      <sz val="16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sz val="13"/>
      <color theme="1"/>
      <name val="TH SarabunPSK"/>
      <family val="2"/>
      <charset val="222"/>
    </font>
    <font>
      <sz val="14"/>
      <color rgb="FF333333"/>
      <name val="TH SarabunPSK"/>
      <family val="2"/>
    </font>
    <font>
      <sz val="20"/>
      <color theme="1"/>
      <name val="TH SarabunPSK"/>
      <family val="2"/>
    </font>
    <font>
      <sz val="12"/>
      <color theme="1" tint="4.9989318521683403E-2"/>
      <name val="TH SarabunPSK"/>
      <family val="2"/>
    </font>
    <font>
      <b/>
      <i/>
      <sz val="16"/>
      <name val="TH SarabunPSK"/>
      <family val="2"/>
      <charset val="222"/>
    </font>
    <font>
      <b/>
      <i/>
      <sz val="16"/>
      <name val="JasmineUPC"/>
      <family val="1"/>
    </font>
    <font>
      <b/>
      <i/>
      <u/>
      <sz val="16"/>
      <name val="JasmineUPC"/>
      <family val="1"/>
    </font>
    <font>
      <b/>
      <i/>
      <u/>
      <sz val="16"/>
      <color theme="4"/>
      <name val="Jasmine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52" fillId="0" borderId="0"/>
  </cellStyleXfs>
  <cellXfs count="357">
    <xf numFmtId="0" fontId="0" fillId="0" borderId="0" xfId="0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7" fillId="0" borderId="4" xfId="0" applyFont="1" applyBorder="1" applyAlignment="1" applyProtection="1">
      <alignment vertical="center" shrinkToFit="1"/>
      <protection locked="0"/>
    </xf>
    <xf numFmtId="49" fontId="7" fillId="0" borderId="4" xfId="0" applyNumberFormat="1" applyFont="1" applyBorder="1" applyAlignment="1" applyProtection="1">
      <alignment vertical="center" shrinkToFit="1"/>
      <protection locked="0"/>
    </xf>
    <xf numFmtId="1" fontId="50" fillId="0" borderId="4" xfId="0" applyNumberFormat="1" applyFont="1" applyBorder="1" applyAlignment="1">
      <alignment horizontal="left" vertical="center" shrinkToFit="1"/>
    </xf>
    <xf numFmtId="1" fontId="50" fillId="0" borderId="4" xfId="0" applyNumberFormat="1" applyFont="1" applyBorder="1" applyAlignment="1">
      <alignment vertical="center" shrinkToFit="1"/>
    </xf>
    <xf numFmtId="1" fontId="50" fillId="0" borderId="4" xfId="0" applyNumberFormat="1" applyFont="1" applyBorder="1" applyAlignment="1">
      <alignment horizontal="left" vertical="center" wrapText="1" shrinkToFit="1"/>
    </xf>
    <xf numFmtId="0" fontId="50" fillId="0" borderId="4" xfId="0" applyFont="1" applyBorder="1" applyAlignment="1">
      <alignment horizontal="left" vertical="center" shrinkToFit="1"/>
    </xf>
    <xf numFmtId="1" fontId="7" fillId="0" borderId="4" xfId="0" applyNumberFormat="1" applyFont="1" applyBorder="1" applyAlignment="1">
      <alignment horizontal="left" vertical="center" shrinkToFit="1"/>
    </xf>
    <xf numFmtId="1" fontId="7" fillId="0" borderId="4" xfId="0" applyNumberFormat="1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50" fillId="0" borderId="4" xfId="0" applyFont="1" applyBorder="1" applyAlignment="1">
      <alignment vertical="center" shrinkToFit="1"/>
    </xf>
    <xf numFmtId="49" fontId="7" fillId="0" borderId="4" xfId="0" applyNumberFormat="1" applyFont="1" applyBorder="1" applyAlignment="1">
      <alignment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49" fontId="50" fillId="0" borderId="11" xfId="0" applyNumberFormat="1" applyFont="1" applyBorder="1" applyAlignment="1">
      <alignment horizontal="left" vertical="center" shrinkToFit="1"/>
    </xf>
    <xf numFmtId="49" fontId="50" fillId="0" borderId="11" xfId="0" applyNumberFormat="1" applyFont="1" applyBorder="1" applyAlignment="1">
      <alignment horizontal="left" vertical="center"/>
    </xf>
    <xf numFmtId="49" fontId="27" fillId="0" borderId="11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49" fontId="50" fillId="0" borderId="4" xfId="0" applyNumberFormat="1" applyFont="1" applyBorder="1" applyAlignment="1">
      <alignment horizontal="left" vertical="center" shrinkToFit="1"/>
    </xf>
    <xf numFmtId="49" fontId="50" fillId="0" borderId="4" xfId="0" applyNumberFormat="1" applyFont="1" applyBorder="1" applyAlignment="1">
      <alignment vertical="center" shrinkToFit="1"/>
    </xf>
    <xf numFmtId="0" fontId="50" fillId="0" borderId="4" xfId="0" applyFont="1" applyBorder="1" applyAlignment="1">
      <alignment vertical="center"/>
    </xf>
    <xf numFmtId="0" fontId="51" fillId="0" borderId="4" xfId="0" applyFont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top"/>
    </xf>
    <xf numFmtId="0" fontId="30" fillId="2" borderId="0" xfId="0" applyFont="1" applyFill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shrinkToFit="1"/>
      <protection locked="0"/>
    </xf>
    <xf numFmtId="0" fontId="48" fillId="2" borderId="0" xfId="0" applyFont="1" applyFill="1" applyAlignment="1" applyProtection="1">
      <alignment horizontal="center" vertical="center" shrinkToFit="1"/>
    </xf>
    <xf numFmtId="188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41" fillId="0" borderId="4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1" fontId="27" fillId="0" borderId="5" xfId="0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2" applyFont="1" applyBorder="1" applyAlignment="1">
      <alignment horizontal="center" vertical="center" shrinkToFit="1"/>
    </xf>
    <xf numFmtId="0" fontId="53" fillId="0" borderId="4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1" fontId="5" fillId="0" borderId="10" xfId="0" applyNumberFormat="1" applyFont="1" applyBorder="1" applyAlignment="1" applyProtection="1">
      <alignment horizontal="center" vertical="center" shrinkToFit="1"/>
      <protection locked="0"/>
    </xf>
    <xf numFmtId="43" fontId="27" fillId="0" borderId="4" xfId="1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54" fillId="0" borderId="4" xfId="0" applyFont="1" applyFill="1" applyBorder="1" applyAlignment="1" applyProtection="1">
      <alignment horizontal="center" vertical="center" shrinkToFit="1"/>
      <protection locked="0"/>
    </xf>
    <xf numFmtId="43" fontId="13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2" applyFont="1" applyFill="1" applyBorder="1" applyAlignment="1">
      <alignment horizontal="center" vertical="center" shrinkToFit="1"/>
    </xf>
    <xf numFmtId="43" fontId="13" fillId="0" borderId="4" xfId="1" applyFont="1" applyFill="1" applyBorder="1" applyAlignment="1" applyProtection="1">
      <alignment horizontal="center" vertical="center" shrinkToFit="1"/>
      <protection locked="0"/>
    </xf>
    <xf numFmtId="43" fontId="13" fillId="0" borderId="4" xfId="1" quotePrefix="1" applyNumberFormat="1" applyFont="1" applyFill="1" applyBorder="1" applyAlignment="1" applyProtection="1">
      <alignment horizontal="center" vertical="center" shrinkToFit="1"/>
      <protection locked="0"/>
    </xf>
    <xf numFmtId="0" fontId="50" fillId="0" borderId="4" xfId="0" applyFont="1" applyFill="1" applyBorder="1" applyAlignment="1">
      <alignment vertical="center" shrinkToFit="1"/>
    </xf>
    <xf numFmtId="0" fontId="50" fillId="0" borderId="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vertical="center" shrinkToFit="1"/>
    </xf>
    <xf numFmtId="0" fontId="56" fillId="0" borderId="4" xfId="0" applyFont="1" applyBorder="1" applyAlignment="1">
      <alignment vertical="center" shrinkToFit="1"/>
    </xf>
    <xf numFmtId="0" fontId="56" fillId="0" borderId="4" xfId="0" applyFont="1" applyBorder="1" applyAlignment="1">
      <alignment horizontal="left" vertical="center" shrinkToFit="1"/>
    </xf>
    <xf numFmtId="0" fontId="13" fillId="0" borderId="4" xfId="0" applyFont="1" applyBorder="1" applyAlignment="1" applyProtection="1">
      <alignment vertical="center" shrinkToFit="1"/>
      <protection locked="0"/>
    </xf>
    <xf numFmtId="49" fontId="56" fillId="0" borderId="4" xfId="0" applyNumberFormat="1" applyFont="1" applyBorder="1" applyAlignment="1">
      <alignment horizontal="left" vertical="center" shrinkToFit="1"/>
    </xf>
    <xf numFmtId="49" fontId="56" fillId="0" borderId="4" xfId="0" applyNumberFormat="1" applyFont="1" applyBorder="1" applyAlignment="1">
      <alignment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1" fontId="7" fillId="3" borderId="4" xfId="0" applyNumberFormat="1" applyFont="1" applyFill="1" applyBorder="1" applyAlignment="1">
      <alignment horizontal="left" vertical="center" shrinkToFit="1"/>
    </xf>
    <xf numFmtId="1" fontId="7" fillId="3" borderId="4" xfId="0" applyNumberFormat="1" applyFont="1" applyFill="1" applyBorder="1" applyAlignment="1">
      <alignment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1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 applyProtection="1">
      <alignment vertical="center" shrinkToFit="1"/>
      <protection locked="0"/>
    </xf>
    <xf numFmtId="49" fontId="7" fillId="0" borderId="4" xfId="0" applyNumberFormat="1" applyFont="1" applyFill="1" applyBorder="1" applyAlignment="1" applyProtection="1">
      <alignment vertical="center" shrinkToFit="1"/>
      <protection locked="0"/>
    </xf>
    <xf numFmtId="0" fontId="27" fillId="0" borderId="4" xfId="0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4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27" fillId="0" borderId="4" xfId="0" applyNumberFormat="1" applyFont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 applyProtection="1">
      <alignment horizontal="left" vertical="center" shrinkToFit="1"/>
      <protection locked="0"/>
    </xf>
    <xf numFmtId="1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43" fontId="27" fillId="0" borderId="4" xfId="1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left" vertical="center" shrinkToFit="1"/>
    </xf>
    <xf numFmtId="1" fontId="19" fillId="0" borderId="4" xfId="0" applyNumberFormat="1" applyFont="1" applyBorder="1" applyAlignment="1">
      <alignment horizontal="left" vertical="center" shrinkToFit="1"/>
    </xf>
    <xf numFmtId="1" fontId="19" fillId="0" borderId="4" xfId="0" applyNumberFormat="1" applyFont="1" applyBorder="1" applyAlignment="1">
      <alignment vertical="center" shrinkToFit="1"/>
    </xf>
    <xf numFmtId="1" fontId="6" fillId="0" borderId="4" xfId="0" applyNumberFormat="1" applyFont="1" applyBorder="1" applyAlignment="1">
      <alignment horizontal="left" vertical="center" shrinkToFit="1"/>
    </xf>
    <xf numFmtId="1" fontId="6" fillId="0" borderId="4" xfId="0" applyNumberFormat="1" applyFont="1" applyBorder="1" applyAlignment="1">
      <alignment vertical="center" shrinkToFit="1"/>
    </xf>
    <xf numFmtId="1" fontId="19" fillId="0" borderId="4" xfId="0" applyNumberFormat="1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1" fontId="6" fillId="3" borderId="4" xfId="0" applyNumberFormat="1" applyFont="1" applyFill="1" applyBorder="1" applyAlignment="1">
      <alignment horizontal="left" vertical="center" shrinkToFit="1"/>
    </xf>
    <xf numFmtId="1" fontId="6" fillId="3" borderId="4" xfId="0" applyNumberFormat="1" applyFont="1" applyFill="1" applyBorder="1" applyAlignment="1">
      <alignment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vertical="center" shrinkToFit="1"/>
    </xf>
    <xf numFmtId="49" fontId="19" fillId="0" borderId="11" xfId="0" applyNumberFormat="1" applyFont="1" applyBorder="1" applyAlignment="1">
      <alignment horizontal="left" vertical="center" shrinkToFit="1"/>
    </xf>
    <xf numFmtId="49" fontId="19" fillId="0" borderId="11" xfId="0" applyNumberFormat="1" applyFont="1" applyBorder="1" applyAlignment="1">
      <alignment horizontal="left" vertical="center"/>
    </xf>
    <xf numFmtId="49" fontId="19" fillId="0" borderId="4" xfId="0" applyNumberFormat="1" applyFont="1" applyBorder="1" applyAlignment="1">
      <alignment vertical="center" shrinkToFit="1"/>
    </xf>
    <xf numFmtId="49" fontId="19" fillId="0" borderId="4" xfId="0" applyNumberFormat="1" applyFont="1" applyBorder="1" applyAlignment="1">
      <alignment horizontal="left"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vertical="center" shrinkToFit="1"/>
    </xf>
    <xf numFmtId="49" fontId="6" fillId="0" borderId="4" xfId="0" applyNumberFormat="1" applyFont="1" applyFill="1" applyBorder="1" applyAlignment="1" applyProtection="1">
      <alignment vertical="center" shrinkToFit="1"/>
      <protection locked="0"/>
    </xf>
    <xf numFmtId="0" fontId="19" fillId="0" borderId="4" xfId="0" applyFont="1" applyBorder="1" applyAlignment="1">
      <alignment vertical="center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" fontId="13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3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1" fillId="0" borderId="4" xfId="0" applyFont="1" applyBorder="1" applyAlignment="1" applyProtection="1">
      <alignment horizontal="left" vertical="center" shrinkToFit="1"/>
      <protection locked="0"/>
    </xf>
    <xf numFmtId="49" fontId="13" fillId="0" borderId="14" xfId="0" applyNumberFormat="1" applyFont="1" applyFill="1" applyBorder="1" applyAlignment="1" applyProtection="1">
      <alignment horizontal="center" vertical="center" shrinkToFit="1"/>
      <protection locked="0"/>
    </xf>
    <xf numFmtId="43" fontId="27" fillId="0" borderId="4" xfId="1" applyFont="1" applyFill="1" applyBorder="1" applyAlignment="1" applyProtection="1">
      <alignment horizontal="center" vertical="center" shrinkToFit="1"/>
      <protection locked="0"/>
    </xf>
    <xf numFmtId="43" fontId="27" fillId="0" borderId="4" xfId="1" applyFont="1" applyBorder="1" applyAlignment="1" applyProtection="1">
      <alignment horizontal="center" vertical="center" shrinkToFit="1"/>
      <protection locked="0"/>
    </xf>
    <xf numFmtId="43" fontId="27" fillId="0" borderId="5" xfId="1" applyNumberFormat="1" applyFont="1" applyBorder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43" fontId="41" fillId="0" borderId="4" xfId="1" applyFont="1" applyFill="1" applyBorder="1" applyAlignment="1" applyProtection="1">
      <alignment horizontal="center" vertical="center" shrinkToFit="1"/>
      <protection locked="0"/>
    </xf>
    <xf numFmtId="1" fontId="41" fillId="0" borderId="5" xfId="0" applyNumberFormat="1" applyFont="1" applyBorder="1" applyAlignment="1" applyProtection="1">
      <alignment horizontal="center" vertical="center" shrinkToFit="1"/>
      <protection locked="0"/>
    </xf>
    <xf numFmtId="0" fontId="59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41" fillId="0" borderId="4" xfId="0" applyFont="1" applyBorder="1" applyAlignment="1" applyProtection="1">
      <alignment horizontal="left" vertical="center" shrinkToFit="1"/>
      <protection locked="0"/>
    </xf>
    <xf numFmtId="0" fontId="55" fillId="0" borderId="4" xfId="0" applyFont="1" applyFill="1" applyBorder="1" applyAlignment="1" applyProtection="1">
      <alignment horizontal="left" vertical="center" shrinkToFit="1"/>
      <protection locked="0"/>
    </xf>
    <xf numFmtId="192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192" fontId="13" fillId="0" borderId="4" xfId="2" applyNumberFormat="1" applyFont="1" applyFill="1" applyBorder="1" applyAlignment="1">
      <alignment horizontal="center" shrinkToFit="1"/>
    </xf>
    <xf numFmtId="192" fontId="27" fillId="0" borderId="4" xfId="0" applyNumberFormat="1" applyFont="1" applyBorder="1" applyAlignment="1" applyProtection="1">
      <alignment vertical="center" shrinkToFit="1"/>
      <protection locked="0"/>
    </xf>
    <xf numFmtId="192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192" fontId="5" fillId="0" borderId="4" xfId="0" applyNumberFormat="1" applyFont="1" applyBorder="1" applyAlignment="1" applyProtection="1">
      <alignment horizontal="center" vertical="center" shrinkToFit="1"/>
      <protection locked="0"/>
    </xf>
    <xf numFmtId="192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92" fontId="5" fillId="0" borderId="5" xfId="0" applyNumberFormat="1" applyFont="1" applyBorder="1" applyAlignment="1" applyProtection="1">
      <alignment horizontal="center" vertical="center" shrinkToFit="1"/>
      <protection locked="0"/>
    </xf>
    <xf numFmtId="192" fontId="5" fillId="0" borderId="12" xfId="2" applyNumberFormat="1" applyFont="1" applyBorder="1" applyAlignment="1">
      <alignment horizontal="center" shrinkToFit="1"/>
    </xf>
    <xf numFmtId="49" fontId="13" fillId="0" borderId="4" xfId="2" applyNumberFormat="1" applyFont="1" applyFill="1" applyBorder="1" applyAlignment="1">
      <alignment horizontal="center" shrinkToFit="1"/>
    </xf>
    <xf numFmtId="49" fontId="27" fillId="0" borderId="4" xfId="0" applyNumberFormat="1" applyFont="1" applyBorder="1" applyAlignment="1" applyProtection="1">
      <alignment vertical="center" shrinkToFit="1"/>
      <protection locked="0"/>
    </xf>
    <xf numFmtId="193" fontId="5" fillId="0" borderId="4" xfId="0" applyNumberFormat="1" applyFont="1" applyBorder="1" applyAlignment="1" applyProtection="1">
      <alignment horizontal="center" vertical="center" shrinkToFit="1"/>
      <protection locked="0"/>
    </xf>
    <xf numFmtId="193" fontId="41" fillId="0" borderId="5" xfId="0" applyNumberFormat="1" applyFont="1" applyBorder="1" applyAlignment="1" applyProtection="1">
      <alignment horizontal="center" vertical="center" shrinkToFit="1"/>
      <protection locked="0"/>
    </xf>
    <xf numFmtId="193" fontId="5" fillId="0" borderId="4" xfId="0" applyNumberFormat="1" applyFont="1" applyBorder="1" applyAlignment="1" applyProtection="1">
      <alignment vertical="center" shrinkToFit="1"/>
      <protection locked="0"/>
    </xf>
    <xf numFmtId="193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193" fontId="27" fillId="0" borderId="4" xfId="0" applyNumberFormat="1" applyFont="1" applyBorder="1" applyAlignment="1" applyProtection="1">
      <alignment vertical="center" shrinkToFit="1"/>
      <protection locked="0"/>
    </xf>
    <xf numFmtId="193" fontId="5" fillId="0" borderId="5" xfId="0" applyNumberFormat="1" applyFont="1" applyBorder="1" applyAlignment="1" applyProtection="1">
      <alignment horizontal="center" vertical="center" shrinkToFit="1"/>
      <protection locked="0"/>
    </xf>
    <xf numFmtId="193" fontId="13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2" applyFont="1" applyFill="1" applyBorder="1" applyAlignment="1">
      <alignment horizontal="left" vertical="center" shrinkToFit="1"/>
    </xf>
    <xf numFmtId="49" fontId="58" fillId="0" borderId="4" xfId="0" applyNumberFormat="1" applyFont="1" applyBorder="1" applyAlignment="1" applyProtection="1">
      <alignment horizontal="left" vertical="center" shrinkToFit="1"/>
      <protection locked="0"/>
    </xf>
    <xf numFmtId="0" fontId="13" fillId="0" borderId="4" xfId="2" applyFont="1" applyFill="1" applyBorder="1" applyAlignment="1">
      <alignment horizontal="left" shrinkToFit="1"/>
    </xf>
    <xf numFmtId="0" fontId="27" fillId="0" borderId="12" xfId="0" applyFont="1" applyBorder="1" applyAlignment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41" fillId="0" borderId="5" xfId="0" applyFont="1" applyBorder="1" applyAlignment="1" applyProtection="1">
      <alignment horizontal="left" vertical="center" shrinkToFit="1"/>
      <protection locked="0"/>
    </xf>
    <xf numFmtId="0" fontId="5" fillId="0" borderId="12" xfId="2" applyFont="1" applyBorder="1" applyAlignment="1">
      <alignment horizontal="left" shrinkToFit="1"/>
    </xf>
    <xf numFmtId="0" fontId="5" fillId="0" borderId="13" xfId="2" applyFont="1" applyBorder="1" applyAlignment="1">
      <alignment horizontal="left" shrinkToFit="1"/>
    </xf>
    <xf numFmtId="0" fontId="5" fillId="0" borderId="4" xfId="2" applyFont="1" applyBorder="1" applyAlignment="1">
      <alignment horizontal="left" shrinkToFit="1"/>
    </xf>
    <xf numFmtId="0" fontId="57" fillId="0" borderId="4" xfId="0" applyFont="1" applyBorder="1" applyAlignment="1">
      <alignment horizontal="left" shrinkToFit="1"/>
    </xf>
    <xf numFmtId="0" fontId="27" fillId="0" borderId="4" xfId="0" applyFont="1" applyBorder="1" applyAlignment="1">
      <alignment horizontal="left" vertical="center" shrinkToFit="1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2" fontId="13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187" fontId="13" fillId="0" borderId="4" xfId="0" applyNumberFormat="1" applyFont="1" applyBorder="1" applyAlignment="1" applyProtection="1">
      <alignment horizontal="center" vertical="center" shrinkToFit="1"/>
      <protection locked="0"/>
    </xf>
    <xf numFmtId="2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2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13" fillId="0" borderId="4" xfId="2" applyNumberFormat="1" applyFont="1" applyFill="1" applyBorder="1" applyAlignment="1">
      <alignment horizontal="center"/>
    </xf>
    <xf numFmtId="2" fontId="27" fillId="0" borderId="4" xfId="0" applyNumberFormat="1" applyFont="1" applyBorder="1" applyAlignment="1" applyProtection="1">
      <alignment horizontal="center" vertical="center" shrinkToFit="1"/>
      <protection locked="0"/>
    </xf>
    <xf numFmtId="2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27" fillId="0" borderId="5" xfId="0" applyNumberFormat="1" applyFont="1" applyBorder="1" applyAlignment="1" applyProtection="1">
      <alignment horizontal="center" vertical="center" shrinkToFit="1"/>
      <protection locked="0"/>
    </xf>
    <xf numFmtId="2" fontId="5" fillId="0" borderId="12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192" fontId="13" fillId="3" borderId="4" xfId="0" quotePrefix="1" applyNumberFormat="1" applyFont="1" applyFill="1" applyBorder="1" applyAlignment="1" applyProtection="1">
      <alignment horizontal="center" vertical="center" shrinkToFit="1"/>
      <protection locked="0"/>
    </xf>
    <xf numFmtId="192" fontId="13" fillId="3" borderId="4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4" xfId="0" applyNumberFormat="1" applyFont="1" applyFill="1" applyBorder="1" applyAlignment="1" applyProtection="1">
      <alignment horizontal="center" vertical="center" shrinkToFit="1"/>
      <protection locked="0"/>
    </xf>
    <xf numFmtId="43" fontId="13" fillId="3" borderId="4" xfId="1" applyFont="1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horizontal="left" vertical="center" shrinkToFit="1"/>
      <protection locked="0"/>
    </xf>
    <xf numFmtId="0" fontId="41" fillId="3" borderId="4" xfId="0" applyFont="1" applyFill="1" applyBorder="1" applyAlignment="1" applyProtection="1">
      <alignment horizontal="center" vertical="center" shrinkToFit="1"/>
      <protection locked="0"/>
    </xf>
    <xf numFmtId="193" fontId="5" fillId="3" borderId="4" xfId="0" applyNumberFormat="1" applyFont="1" applyFill="1" applyBorder="1" applyAlignment="1" applyProtection="1">
      <alignment vertical="center" shrinkToFit="1"/>
      <protection locked="0"/>
    </xf>
    <xf numFmtId="0" fontId="13" fillId="3" borderId="4" xfId="0" applyFont="1" applyFill="1" applyBorder="1" applyAlignment="1" applyProtection="1">
      <alignment horizontal="left" vertical="center" shrinkToFit="1"/>
      <protection locked="0"/>
    </xf>
    <xf numFmtId="192" fontId="5" fillId="3" borderId="4" xfId="0" quotePrefix="1" applyNumberFormat="1" applyFont="1" applyFill="1" applyBorder="1" applyAlignment="1" applyProtection="1">
      <alignment horizontal="center" vertical="center" shrinkToFit="1"/>
      <protection locked="0"/>
    </xf>
    <xf numFmtId="43" fontId="5" fillId="3" borderId="4" xfId="1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2" fontId="13" fillId="3" borderId="4" xfId="0" applyNumberFormat="1" applyFont="1" applyFill="1" applyBorder="1" applyAlignment="1" applyProtection="1">
      <alignment horizontal="center" vertical="center" shrinkToFit="1"/>
      <protection locked="0"/>
    </xf>
    <xf numFmtId="43" fontId="27" fillId="3" borderId="4" xfId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/>
    <xf numFmtId="193" fontId="5" fillId="3" borderId="4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49" fillId="0" borderId="1" xfId="0" applyFont="1" applyFill="1" applyBorder="1" applyAlignment="1" applyProtection="1">
      <alignment horizontal="center" vertical="center" wrapText="1" shrinkToFit="1"/>
      <protection locked="0"/>
    </xf>
    <xf numFmtId="0" fontId="49" fillId="0" borderId="3" xfId="0" applyFont="1" applyFill="1" applyBorder="1" applyAlignment="1" applyProtection="1">
      <alignment horizontal="center" vertical="center" wrapText="1" shrinkToFit="1"/>
      <protection locked="0"/>
    </xf>
    <xf numFmtId="0" fontId="60" fillId="2" borderId="0" xfId="0" applyFont="1" applyFill="1" applyBorder="1" applyAlignment="1" applyProtection="1">
      <alignment horizontal="center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 xr:uid="{16A5E98D-C78E-4259-895C-E81D3D57D3A1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49333</xdr:rowOff>
    </xdr:from>
    <xdr:to>
      <xdr:col>1</xdr:col>
      <xdr:colOff>381000</xdr:colOff>
      <xdr:row>3</xdr:row>
      <xdr:rowOff>293077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0" y="49333"/>
          <a:ext cx="659423" cy="7126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05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</a:t>
          </a:r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N176"/>
  <sheetViews>
    <sheetView showGridLines="0" tabSelected="1" zoomScale="130" zoomScaleNormal="130" zoomScaleSheetLayoutView="90" zoomScalePageLayoutView="120" workbookViewId="0">
      <pane ySplit="6" topLeftCell="A11" activePane="bottomLeft" state="frozen"/>
      <selection pane="bottomLeft" activeCell="C16" sqref="C16"/>
    </sheetView>
  </sheetViews>
  <sheetFormatPr defaultColWidth="9" defaultRowHeight="21.95" customHeight="1"/>
  <cols>
    <col min="1" max="1" width="4.125" style="78" customWidth="1"/>
    <col min="2" max="2" width="18.625" style="79" customWidth="1"/>
    <col min="3" max="3" width="14.125" style="80" customWidth="1"/>
    <col min="4" max="4" width="7.75" style="81" customWidth="1"/>
    <col min="5" max="5" width="29.75" style="78" customWidth="1"/>
    <col min="6" max="6" width="12.5" style="78" customWidth="1"/>
    <col min="7" max="7" width="11.375" style="78" customWidth="1"/>
    <col min="8" max="8" width="8.25" style="78" customWidth="1"/>
    <col min="9" max="9" width="7" style="78" customWidth="1"/>
    <col min="10" max="10" width="5.625" style="82" customWidth="1"/>
    <col min="11" max="11" width="5.25" style="83" customWidth="1"/>
    <col min="12" max="12" width="5.625" style="84" customWidth="1"/>
    <col min="13" max="13" width="5.375" style="85" customWidth="1"/>
    <col min="14" max="14" width="7.375" style="2" customWidth="1"/>
    <col min="15" max="16384" width="9" style="25"/>
  </cols>
  <sheetData>
    <row r="1" spans="1:14" s="11" customFormat="1" ht="3.75" customHeight="1">
      <c r="A1" s="51"/>
      <c r="B1" s="51"/>
      <c r="C1" s="51"/>
      <c r="D1" s="51"/>
      <c r="E1" s="132"/>
      <c r="F1" s="132"/>
      <c r="G1" s="132"/>
      <c r="H1" s="132"/>
      <c r="I1" s="132"/>
      <c r="J1" s="132"/>
      <c r="K1" s="132"/>
      <c r="L1" s="132"/>
      <c r="M1" s="132"/>
      <c r="N1" s="9"/>
    </row>
    <row r="2" spans="1:14" s="11" customFormat="1" ht="27.75" customHeight="1">
      <c r="A2" s="52"/>
      <c r="B2" s="53" t="s">
        <v>54</v>
      </c>
      <c r="C2" s="297" t="s">
        <v>77</v>
      </c>
      <c r="D2" s="298"/>
      <c r="E2" s="299" t="s">
        <v>443</v>
      </c>
      <c r="F2" s="299"/>
      <c r="G2" s="299"/>
      <c r="H2" s="299"/>
      <c r="I2" s="299"/>
      <c r="J2" s="299"/>
      <c r="K2" s="299"/>
      <c r="L2" s="299"/>
      <c r="M2" s="299"/>
    </row>
    <row r="3" spans="1:14" s="11" customFormat="1" ht="5.25" customHeight="1">
      <c r="A3" s="52"/>
      <c r="B3" s="54"/>
      <c r="C3" s="54" t="s">
        <v>55</v>
      </c>
      <c r="D3" s="54"/>
      <c r="E3" s="55"/>
      <c r="F3" s="55"/>
      <c r="G3" s="55"/>
      <c r="H3" s="55"/>
      <c r="I3" s="55"/>
      <c r="J3" s="56"/>
      <c r="K3" s="57"/>
      <c r="L3" s="55"/>
      <c r="M3" s="58"/>
    </row>
    <row r="4" spans="1:14" s="11" customFormat="1" ht="28.5" customHeight="1">
      <c r="A4" s="59"/>
      <c r="B4" s="302" t="s">
        <v>59</v>
      </c>
      <c r="C4" s="302"/>
      <c r="D4" s="98">
        <v>71</v>
      </c>
      <c r="E4" s="133" t="s">
        <v>60</v>
      </c>
      <c r="F4" s="98">
        <v>119</v>
      </c>
      <c r="G4" s="135" t="s">
        <v>47</v>
      </c>
      <c r="H4" s="108">
        <v>2566</v>
      </c>
      <c r="I4" s="136" t="s">
        <v>74</v>
      </c>
      <c r="J4" s="301" t="s">
        <v>365</v>
      </c>
      <c r="K4" s="301"/>
      <c r="L4" s="137" t="s">
        <v>45</v>
      </c>
      <c r="M4" s="138">
        <v>45005</v>
      </c>
    </row>
    <row r="5" spans="1:14" s="26" customFormat="1" ht="4.5" customHeight="1">
      <c r="A5" s="60"/>
      <c r="B5" s="300"/>
      <c r="C5" s="300"/>
      <c r="D5" s="61"/>
      <c r="E5" s="134"/>
      <c r="F5" s="134"/>
      <c r="G5" s="62"/>
      <c r="H5" s="62"/>
      <c r="I5" s="62"/>
      <c r="J5" s="63"/>
      <c r="K5" s="64"/>
      <c r="L5" s="65"/>
      <c r="M5" s="62"/>
      <c r="N5" s="2"/>
    </row>
    <row r="6" spans="1:14" s="50" customFormat="1" ht="47.25" customHeight="1">
      <c r="A6" s="66" t="s">
        <v>0</v>
      </c>
      <c r="B6" s="66" t="s">
        <v>63</v>
      </c>
      <c r="C6" s="66" t="s">
        <v>1</v>
      </c>
      <c r="D6" s="67" t="s">
        <v>3</v>
      </c>
      <c r="E6" s="66" t="s">
        <v>69</v>
      </c>
      <c r="F6" s="68" t="s">
        <v>4</v>
      </c>
      <c r="G6" s="69" t="s">
        <v>5</v>
      </c>
      <c r="H6" s="66" t="s">
        <v>2</v>
      </c>
      <c r="I6" s="103" t="s">
        <v>43</v>
      </c>
      <c r="J6" s="104" t="s">
        <v>44</v>
      </c>
      <c r="K6" s="101" t="s">
        <v>71</v>
      </c>
      <c r="L6" s="102" t="s">
        <v>50</v>
      </c>
      <c r="M6" s="70" t="s">
        <v>6</v>
      </c>
      <c r="N6" s="12"/>
    </row>
    <row r="7" spans="1:14" ht="21.95" customHeight="1">
      <c r="A7" s="75">
        <v>1</v>
      </c>
      <c r="B7" s="113" t="s">
        <v>78</v>
      </c>
      <c r="C7" s="112" t="s">
        <v>79</v>
      </c>
      <c r="D7" s="76" t="s">
        <v>51</v>
      </c>
      <c r="E7" s="187" t="s">
        <v>307</v>
      </c>
      <c r="F7" s="222" t="s">
        <v>265</v>
      </c>
      <c r="G7" s="131" t="s">
        <v>266</v>
      </c>
      <c r="H7" s="157" t="s">
        <v>391</v>
      </c>
      <c r="I7" s="235" t="s">
        <v>309</v>
      </c>
      <c r="J7" s="269">
        <v>24</v>
      </c>
      <c r="K7" s="159">
        <v>2500</v>
      </c>
      <c r="L7" s="157" t="s">
        <v>264</v>
      </c>
      <c r="M7" s="160">
        <v>1</v>
      </c>
    </row>
    <row r="8" spans="1:14" ht="21.95" customHeight="1">
      <c r="A8" s="75">
        <v>2</v>
      </c>
      <c r="B8" s="113" t="s">
        <v>80</v>
      </c>
      <c r="C8" s="112" t="s">
        <v>79</v>
      </c>
      <c r="D8" s="76" t="s">
        <v>51</v>
      </c>
      <c r="E8" s="187" t="s">
        <v>307</v>
      </c>
      <c r="F8" s="222" t="s">
        <v>265</v>
      </c>
      <c r="G8" s="131" t="s">
        <v>266</v>
      </c>
      <c r="H8" s="157" t="s">
        <v>391</v>
      </c>
      <c r="I8" s="235" t="s">
        <v>309</v>
      </c>
      <c r="J8" s="269">
        <v>24</v>
      </c>
      <c r="K8" s="159">
        <v>3500</v>
      </c>
      <c r="L8" s="157" t="s">
        <v>264</v>
      </c>
      <c r="M8" s="160">
        <v>1</v>
      </c>
    </row>
    <row r="9" spans="1:14" ht="21.95" customHeight="1">
      <c r="A9" s="75">
        <v>3</v>
      </c>
      <c r="B9" s="117" t="s">
        <v>91</v>
      </c>
      <c r="C9" s="112" t="s">
        <v>267</v>
      </c>
      <c r="D9" s="76" t="s">
        <v>51</v>
      </c>
      <c r="E9" s="222" t="s">
        <v>300</v>
      </c>
      <c r="F9" s="220" t="s">
        <v>265</v>
      </c>
      <c r="G9" s="157" t="s">
        <v>266</v>
      </c>
      <c r="H9" s="157" t="s">
        <v>77</v>
      </c>
      <c r="I9" s="235" t="s">
        <v>301</v>
      </c>
      <c r="J9" s="269">
        <v>13</v>
      </c>
      <c r="K9" s="159">
        <v>0</v>
      </c>
      <c r="L9" s="157" t="s">
        <v>264</v>
      </c>
      <c r="M9" s="160">
        <v>1</v>
      </c>
    </row>
    <row r="10" spans="1:14" ht="21.95" customHeight="1">
      <c r="A10" s="75">
        <v>4</v>
      </c>
      <c r="B10" s="114" t="s">
        <v>81</v>
      </c>
      <c r="C10" s="115" t="s">
        <v>82</v>
      </c>
      <c r="D10" s="76" t="s">
        <v>51</v>
      </c>
      <c r="E10" s="222" t="s">
        <v>322</v>
      </c>
      <c r="F10" s="220" t="s">
        <v>265</v>
      </c>
      <c r="G10" s="157" t="s">
        <v>266</v>
      </c>
      <c r="H10" s="157" t="s">
        <v>325</v>
      </c>
      <c r="I10" s="235" t="s">
        <v>323</v>
      </c>
      <c r="J10" s="269">
        <v>9</v>
      </c>
      <c r="K10" s="159">
        <v>1000</v>
      </c>
      <c r="L10" s="157" t="s">
        <v>264</v>
      </c>
      <c r="M10" s="160">
        <v>1</v>
      </c>
    </row>
    <row r="11" spans="1:14" ht="21.95" customHeight="1">
      <c r="A11" s="75">
        <v>5</v>
      </c>
      <c r="B11" s="114" t="s">
        <v>83</v>
      </c>
      <c r="C11" s="115" t="s">
        <v>82</v>
      </c>
      <c r="D11" s="76" t="s">
        <v>51</v>
      </c>
      <c r="E11" s="222" t="s">
        <v>300</v>
      </c>
      <c r="F11" s="220" t="s">
        <v>265</v>
      </c>
      <c r="G11" s="157" t="s">
        <v>266</v>
      </c>
      <c r="H11" s="157" t="s">
        <v>77</v>
      </c>
      <c r="I11" s="235" t="s">
        <v>392</v>
      </c>
      <c r="J11" s="269">
        <v>13</v>
      </c>
      <c r="K11" s="159">
        <v>0</v>
      </c>
      <c r="L11" s="157" t="s">
        <v>264</v>
      </c>
      <c r="M11" s="160">
        <v>1</v>
      </c>
    </row>
    <row r="12" spans="1:14" ht="21.95" customHeight="1">
      <c r="A12" s="75">
        <v>6</v>
      </c>
      <c r="B12" s="114" t="s">
        <v>93</v>
      </c>
      <c r="C12" s="115" t="s">
        <v>82</v>
      </c>
      <c r="D12" s="76" t="s">
        <v>51</v>
      </c>
      <c r="E12" s="222" t="s">
        <v>300</v>
      </c>
      <c r="F12" s="220" t="s">
        <v>265</v>
      </c>
      <c r="G12" s="157" t="s">
        <v>266</v>
      </c>
      <c r="H12" s="157" t="s">
        <v>77</v>
      </c>
      <c r="I12" s="235" t="s">
        <v>392</v>
      </c>
      <c r="J12" s="269">
        <v>13</v>
      </c>
      <c r="K12" s="159">
        <v>0</v>
      </c>
      <c r="L12" s="157" t="s">
        <v>264</v>
      </c>
      <c r="M12" s="160">
        <v>1</v>
      </c>
    </row>
    <row r="13" spans="1:14" ht="21.95" customHeight="1">
      <c r="A13" s="75">
        <v>7</v>
      </c>
      <c r="B13" s="114" t="s">
        <v>85</v>
      </c>
      <c r="C13" s="115" t="s">
        <v>82</v>
      </c>
      <c r="D13" s="76" t="s">
        <v>51</v>
      </c>
      <c r="E13" s="222" t="s">
        <v>300</v>
      </c>
      <c r="F13" s="220" t="s">
        <v>265</v>
      </c>
      <c r="G13" s="157" t="s">
        <v>266</v>
      </c>
      <c r="H13" s="157" t="s">
        <v>77</v>
      </c>
      <c r="I13" s="235" t="s">
        <v>392</v>
      </c>
      <c r="J13" s="269">
        <v>13</v>
      </c>
      <c r="K13" s="159">
        <v>0</v>
      </c>
      <c r="L13" s="157" t="s">
        <v>264</v>
      </c>
      <c r="M13" s="160">
        <v>1</v>
      </c>
    </row>
    <row r="14" spans="1:14" ht="21.95" customHeight="1">
      <c r="A14" s="75">
        <v>8</v>
      </c>
      <c r="B14" s="114" t="s">
        <v>289</v>
      </c>
      <c r="C14" s="115" t="s">
        <v>84</v>
      </c>
      <c r="D14" s="76" t="s">
        <v>51</v>
      </c>
      <c r="E14" s="220" t="s">
        <v>324</v>
      </c>
      <c r="F14" s="220" t="s">
        <v>265</v>
      </c>
      <c r="G14" s="157" t="s">
        <v>306</v>
      </c>
      <c r="H14" s="157" t="s">
        <v>77</v>
      </c>
      <c r="I14" s="235" t="s">
        <v>393</v>
      </c>
      <c r="J14" s="269">
        <v>8</v>
      </c>
      <c r="K14" s="159">
        <v>0</v>
      </c>
      <c r="L14" s="157" t="s">
        <v>264</v>
      </c>
      <c r="M14" s="160">
        <v>1</v>
      </c>
    </row>
    <row r="15" spans="1:14" ht="21.95" customHeight="1">
      <c r="A15" s="75">
        <v>9</v>
      </c>
      <c r="B15" s="114" t="s">
        <v>110</v>
      </c>
      <c r="C15" s="115" t="s">
        <v>95</v>
      </c>
      <c r="D15" s="76" t="s">
        <v>51</v>
      </c>
      <c r="E15" s="252" t="s">
        <v>366</v>
      </c>
      <c r="F15" s="220" t="s">
        <v>265</v>
      </c>
      <c r="G15" s="158" t="s">
        <v>266</v>
      </c>
      <c r="H15" s="161" t="s">
        <v>441</v>
      </c>
      <c r="I15" s="236" t="s">
        <v>442</v>
      </c>
      <c r="J15" s="269">
        <v>32</v>
      </c>
      <c r="K15" s="159">
        <v>0</v>
      </c>
      <c r="L15" s="157" t="s">
        <v>264</v>
      </c>
      <c r="M15" s="160">
        <v>1</v>
      </c>
    </row>
    <row r="16" spans="1:14" ht="21.95" customHeight="1">
      <c r="A16" s="75">
        <v>10</v>
      </c>
      <c r="B16" s="113" t="s">
        <v>303</v>
      </c>
      <c r="C16" s="179" t="s">
        <v>66</v>
      </c>
      <c r="D16" s="76" t="s">
        <v>51</v>
      </c>
      <c r="E16" s="253" t="s">
        <v>367</v>
      </c>
      <c r="F16" s="187" t="s">
        <v>265</v>
      </c>
      <c r="G16" s="75" t="s">
        <v>266</v>
      </c>
      <c r="H16" s="157" t="s">
        <v>368</v>
      </c>
      <c r="I16" s="235" t="s">
        <v>394</v>
      </c>
      <c r="J16" s="269">
        <v>12</v>
      </c>
      <c r="K16" s="159">
        <v>0</v>
      </c>
      <c r="L16" s="157" t="s">
        <v>264</v>
      </c>
      <c r="M16" s="160">
        <v>1</v>
      </c>
    </row>
    <row r="17" spans="1:13" ht="21.95" customHeight="1">
      <c r="A17" s="75">
        <v>11</v>
      </c>
      <c r="B17" s="114" t="s">
        <v>136</v>
      </c>
      <c r="C17" s="115" t="s">
        <v>92</v>
      </c>
      <c r="D17" s="76" t="s">
        <v>51</v>
      </c>
      <c r="E17" s="234" t="s">
        <v>369</v>
      </c>
      <c r="F17" s="220" t="s">
        <v>339</v>
      </c>
      <c r="G17" s="157" t="s">
        <v>316</v>
      </c>
      <c r="H17" s="161" t="s">
        <v>376</v>
      </c>
      <c r="I17" s="235" t="s">
        <v>370</v>
      </c>
      <c r="J17" s="269">
        <v>4</v>
      </c>
      <c r="K17" s="159">
        <v>0</v>
      </c>
      <c r="L17" s="157" t="s">
        <v>264</v>
      </c>
      <c r="M17" s="160">
        <v>1</v>
      </c>
    </row>
    <row r="18" spans="1:13" ht="21.95" customHeight="1">
      <c r="A18" s="75">
        <v>12</v>
      </c>
      <c r="B18" s="144" t="s">
        <v>273</v>
      </c>
      <c r="C18" s="112" t="s">
        <v>84</v>
      </c>
      <c r="D18" s="76" t="s">
        <v>51</v>
      </c>
      <c r="E18" s="254" t="s">
        <v>300</v>
      </c>
      <c r="F18" s="220" t="s">
        <v>265</v>
      </c>
      <c r="G18" s="157" t="s">
        <v>266</v>
      </c>
      <c r="H18" s="157" t="s">
        <v>77</v>
      </c>
      <c r="I18" s="236" t="s">
        <v>392</v>
      </c>
      <c r="J18" s="270">
        <v>13</v>
      </c>
      <c r="K18" s="159">
        <v>0</v>
      </c>
      <c r="L18" s="157" t="s">
        <v>264</v>
      </c>
      <c r="M18" s="160">
        <v>1</v>
      </c>
    </row>
    <row r="19" spans="1:13" ht="21.95" customHeight="1">
      <c r="A19" s="75">
        <v>13</v>
      </c>
      <c r="B19" s="114" t="s">
        <v>274</v>
      </c>
      <c r="C19" s="115" t="s">
        <v>272</v>
      </c>
      <c r="D19" s="76" t="s">
        <v>51</v>
      </c>
      <c r="E19" s="254" t="s">
        <v>377</v>
      </c>
      <c r="F19" s="220" t="s">
        <v>265</v>
      </c>
      <c r="G19" s="157" t="s">
        <v>316</v>
      </c>
      <c r="H19" s="161" t="s">
        <v>378</v>
      </c>
      <c r="I19" s="243" t="s">
        <v>385</v>
      </c>
      <c r="J19" s="270">
        <v>2</v>
      </c>
      <c r="K19" s="159">
        <v>0</v>
      </c>
      <c r="L19" s="157" t="s">
        <v>264</v>
      </c>
      <c r="M19" s="160">
        <v>1</v>
      </c>
    </row>
    <row r="20" spans="1:13" ht="21.95" customHeight="1">
      <c r="A20" s="75">
        <v>14</v>
      </c>
      <c r="B20" s="114" t="s">
        <v>87</v>
      </c>
      <c r="C20" s="115" t="s">
        <v>86</v>
      </c>
      <c r="D20" s="76" t="s">
        <v>51</v>
      </c>
      <c r="E20" s="234" t="s">
        <v>330</v>
      </c>
      <c r="F20" s="220" t="s">
        <v>371</v>
      </c>
      <c r="G20" s="157" t="s">
        <v>316</v>
      </c>
      <c r="H20" s="161" t="s">
        <v>376</v>
      </c>
      <c r="I20" s="235" t="s">
        <v>372</v>
      </c>
      <c r="J20" s="269">
        <v>3</v>
      </c>
      <c r="K20" s="159">
        <v>0</v>
      </c>
      <c r="L20" s="157" t="s">
        <v>264</v>
      </c>
      <c r="M20" s="160">
        <v>1</v>
      </c>
    </row>
    <row r="21" spans="1:13" ht="21.95" customHeight="1">
      <c r="A21" s="75">
        <v>15</v>
      </c>
      <c r="B21" s="114" t="s">
        <v>88</v>
      </c>
      <c r="C21" s="115" t="s">
        <v>86</v>
      </c>
      <c r="D21" s="76" t="s">
        <v>51</v>
      </c>
      <c r="E21" s="234" t="s">
        <v>373</v>
      </c>
      <c r="F21" s="220" t="s">
        <v>371</v>
      </c>
      <c r="G21" s="157" t="s">
        <v>316</v>
      </c>
      <c r="H21" s="161" t="s">
        <v>374</v>
      </c>
      <c r="I21" s="235" t="s">
        <v>375</v>
      </c>
      <c r="J21" s="269">
        <v>1</v>
      </c>
      <c r="K21" s="159">
        <v>0</v>
      </c>
      <c r="L21" s="157" t="s">
        <v>264</v>
      </c>
      <c r="M21" s="160">
        <v>1</v>
      </c>
    </row>
    <row r="22" spans="1:13" ht="21.95" customHeight="1">
      <c r="A22" s="75">
        <v>16</v>
      </c>
      <c r="B22" s="114" t="s">
        <v>96</v>
      </c>
      <c r="C22" s="115" t="s">
        <v>90</v>
      </c>
      <c r="D22" s="76" t="s">
        <v>51</v>
      </c>
      <c r="E22" s="187" t="s">
        <v>307</v>
      </c>
      <c r="F22" s="222" t="s">
        <v>265</v>
      </c>
      <c r="G22" s="131" t="s">
        <v>266</v>
      </c>
      <c r="H22" s="157" t="s">
        <v>391</v>
      </c>
      <c r="I22" s="235" t="s">
        <v>309</v>
      </c>
      <c r="J22" s="269">
        <v>24</v>
      </c>
      <c r="K22" s="159">
        <v>3500</v>
      </c>
      <c r="L22" s="157" t="s">
        <v>264</v>
      </c>
      <c r="M22" s="160">
        <v>1</v>
      </c>
    </row>
    <row r="23" spans="1:13" ht="21.95" customHeight="1">
      <c r="A23" s="75">
        <v>17</v>
      </c>
      <c r="B23" s="117" t="s">
        <v>97</v>
      </c>
      <c r="C23" s="115" t="s">
        <v>95</v>
      </c>
      <c r="D23" s="76" t="s">
        <v>51</v>
      </c>
      <c r="E23" s="221" t="s">
        <v>389</v>
      </c>
      <c r="F23" s="220" t="s">
        <v>339</v>
      </c>
      <c r="G23" s="157" t="s">
        <v>266</v>
      </c>
      <c r="H23" s="218" t="s">
        <v>390</v>
      </c>
      <c r="I23" s="235" t="s">
        <v>340</v>
      </c>
      <c r="J23" s="269">
        <v>56</v>
      </c>
      <c r="K23" s="163">
        <v>800</v>
      </c>
      <c r="L23" s="157" t="s">
        <v>264</v>
      </c>
      <c r="M23" s="160">
        <v>1</v>
      </c>
    </row>
    <row r="24" spans="1:13" ht="21.95" customHeight="1">
      <c r="A24" s="75">
        <v>18</v>
      </c>
      <c r="B24" s="114" t="s">
        <v>440</v>
      </c>
      <c r="C24" s="115" t="s">
        <v>90</v>
      </c>
      <c r="D24" s="76" t="s">
        <v>51</v>
      </c>
      <c r="E24" s="217" t="s">
        <v>342</v>
      </c>
      <c r="F24" s="217" t="s">
        <v>265</v>
      </c>
      <c r="G24" s="157" t="s">
        <v>316</v>
      </c>
      <c r="H24" s="218" t="s">
        <v>343</v>
      </c>
      <c r="I24" s="223" t="s">
        <v>399</v>
      </c>
      <c r="J24" s="269">
        <v>2</v>
      </c>
      <c r="K24" s="163" t="s">
        <v>341</v>
      </c>
      <c r="L24" s="157" t="s">
        <v>264</v>
      </c>
      <c r="M24" s="160">
        <v>1</v>
      </c>
    </row>
    <row r="25" spans="1:13" ht="21.95" customHeight="1">
      <c r="A25" s="75">
        <v>19</v>
      </c>
      <c r="B25" s="114" t="s">
        <v>100</v>
      </c>
      <c r="C25" s="115" t="s">
        <v>101</v>
      </c>
      <c r="D25" s="76" t="s">
        <v>51</v>
      </c>
      <c r="E25" s="217" t="s">
        <v>344</v>
      </c>
      <c r="F25" s="182" t="s">
        <v>265</v>
      </c>
      <c r="G25" s="157" t="s">
        <v>316</v>
      </c>
      <c r="H25" s="161" t="s">
        <v>376</v>
      </c>
      <c r="I25" s="235" t="s">
        <v>398</v>
      </c>
      <c r="J25" s="271">
        <v>4</v>
      </c>
      <c r="K25" s="163" t="s">
        <v>341</v>
      </c>
      <c r="L25" s="147" t="s">
        <v>264</v>
      </c>
      <c r="M25" s="148">
        <v>1</v>
      </c>
    </row>
    <row r="26" spans="1:13" ht="21.95" customHeight="1">
      <c r="A26" s="75">
        <v>20</v>
      </c>
      <c r="B26" s="114" t="s">
        <v>103</v>
      </c>
      <c r="C26" s="115" t="s">
        <v>95</v>
      </c>
      <c r="D26" s="76" t="s">
        <v>51</v>
      </c>
      <c r="E26" s="220" t="s">
        <v>326</v>
      </c>
      <c r="F26" s="220" t="s">
        <v>265</v>
      </c>
      <c r="G26" s="157" t="s">
        <v>266</v>
      </c>
      <c r="H26" s="157" t="s">
        <v>327</v>
      </c>
      <c r="I26" s="244" t="s">
        <v>395</v>
      </c>
      <c r="J26" s="269">
        <v>8</v>
      </c>
      <c r="K26" s="159">
        <v>0</v>
      </c>
      <c r="L26" s="146" t="s">
        <v>264</v>
      </c>
      <c r="M26" s="184">
        <v>1</v>
      </c>
    </row>
    <row r="27" spans="1:13" ht="21.95" customHeight="1">
      <c r="A27" s="75">
        <v>21</v>
      </c>
      <c r="B27" s="117" t="s">
        <v>104</v>
      </c>
      <c r="C27" s="115" t="s">
        <v>95</v>
      </c>
      <c r="D27" s="76" t="s">
        <v>51</v>
      </c>
      <c r="E27" s="220" t="s">
        <v>328</v>
      </c>
      <c r="F27" s="220" t="s">
        <v>265</v>
      </c>
      <c r="G27" s="157" t="s">
        <v>266</v>
      </c>
      <c r="H27" s="157" t="s">
        <v>329</v>
      </c>
      <c r="I27" s="244" t="s">
        <v>396</v>
      </c>
      <c r="J27" s="269">
        <v>16</v>
      </c>
      <c r="K27" s="159">
        <v>0</v>
      </c>
      <c r="L27" s="157" t="s">
        <v>264</v>
      </c>
      <c r="M27" s="160">
        <v>1</v>
      </c>
    </row>
    <row r="28" spans="1:13" ht="21.95" customHeight="1">
      <c r="A28" s="75">
        <v>22</v>
      </c>
      <c r="B28" s="117" t="s">
        <v>286</v>
      </c>
      <c r="C28" s="115" t="s">
        <v>95</v>
      </c>
      <c r="D28" s="76" t="s">
        <v>51</v>
      </c>
      <c r="E28" s="187" t="s">
        <v>307</v>
      </c>
      <c r="F28" s="222" t="s">
        <v>265</v>
      </c>
      <c r="G28" s="131" t="s">
        <v>266</v>
      </c>
      <c r="H28" s="157" t="s">
        <v>391</v>
      </c>
      <c r="I28" s="235" t="s">
        <v>309</v>
      </c>
      <c r="J28" s="269">
        <v>24</v>
      </c>
      <c r="K28" s="159">
        <v>3500</v>
      </c>
      <c r="L28" s="157" t="s">
        <v>264</v>
      </c>
      <c r="M28" s="160">
        <v>1</v>
      </c>
    </row>
    <row r="29" spans="1:13" ht="21.95" customHeight="1">
      <c r="A29" s="75">
        <v>23</v>
      </c>
      <c r="B29" s="118" t="s">
        <v>143</v>
      </c>
      <c r="C29" s="119" t="s">
        <v>90</v>
      </c>
      <c r="D29" s="76" t="s">
        <v>51</v>
      </c>
      <c r="E29" s="182" t="s">
        <v>330</v>
      </c>
      <c r="F29" s="182" t="s">
        <v>371</v>
      </c>
      <c r="G29" s="146" t="s">
        <v>316</v>
      </c>
      <c r="H29" s="161" t="s">
        <v>376</v>
      </c>
      <c r="I29" s="244" t="s">
        <v>397</v>
      </c>
      <c r="J29" s="271">
        <v>3</v>
      </c>
      <c r="K29" s="155">
        <v>0</v>
      </c>
      <c r="L29" s="146" t="s">
        <v>264</v>
      </c>
      <c r="M29" s="184">
        <v>1</v>
      </c>
    </row>
    <row r="30" spans="1:13" ht="21.95" customHeight="1">
      <c r="A30" s="75">
        <v>24</v>
      </c>
      <c r="B30" s="117" t="s">
        <v>102</v>
      </c>
      <c r="C30" s="115" t="s">
        <v>90</v>
      </c>
      <c r="D30" s="76" t="s">
        <v>51</v>
      </c>
      <c r="E30" s="220" t="s">
        <v>331</v>
      </c>
      <c r="F30" s="220" t="s">
        <v>402</v>
      </c>
      <c r="G30" s="157" t="s">
        <v>316</v>
      </c>
      <c r="H30" s="161" t="s">
        <v>376</v>
      </c>
      <c r="I30" s="244" t="s">
        <v>400</v>
      </c>
      <c r="J30" s="269">
        <v>1</v>
      </c>
      <c r="K30" s="159">
        <v>0</v>
      </c>
      <c r="L30" s="157" t="s">
        <v>264</v>
      </c>
      <c r="M30" s="160">
        <v>1</v>
      </c>
    </row>
    <row r="31" spans="1:13" ht="21.95" customHeight="1">
      <c r="A31" s="75">
        <v>25</v>
      </c>
      <c r="B31" s="114" t="s">
        <v>106</v>
      </c>
      <c r="C31" s="115" t="s">
        <v>92</v>
      </c>
      <c r="D31" s="76" t="s">
        <v>51</v>
      </c>
      <c r="E31" s="182" t="s">
        <v>332</v>
      </c>
      <c r="F31" s="182" t="s">
        <v>371</v>
      </c>
      <c r="G31" s="146" t="s">
        <v>316</v>
      </c>
      <c r="H31" s="161" t="s">
        <v>376</v>
      </c>
      <c r="I31" s="244" t="s">
        <v>397</v>
      </c>
      <c r="J31" s="271">
        <v>4</v>
      </c>
      <c r="K31" s="155">
        <v>0</v>
      </c>
      <c r="L31" s="146" t="s">
        <v>264</v>
      </c>
      <c r="M31" s="184">
        <v>1</v>
      </c>
    </row>
    <row r="32" spans="1:13" ht="21.95" customHeight="1">
      <c r="A32" s="75">
        <v>26</v>
      </c>
      <c r="B32" s="114" t="s">
        <v>275</v>
      </c>
      <c r="C32" s="115" t="s">
        <v>271</v>
      </c>
      <c r="D32" s="76" t="s">
        <v>51</v>
      </c>
      <c r="E32" s="182" t="s">
        <v>333</v>
      </c>
      <c r="F32" s="220" t="s">
        <v>265</v>
      </c>
      <c r="G32" s="157" t="s">
        <v>266</v>
      </c>
      <c r="H32" s="146" t="s">
        <v>334</v>
      </c>
      <c r="I32" s="237" t="s">
        <v>335</v>
      </c>
      <c r="J32" s="269">
        <v>40</v>
      </c>
      <c r="K32" s="159">
        <v>0</v>
      </c>
      <c r="L32" s="157" t="s">
        <v>264</v>
      </c>
      <c r="M32" s="160">
        <v>1</v>
      </c>
    </row>
    <row r="33" spans="1:13" ht="21.95" customHeight="1">
      <c r="A33" s="75">
        <v>27</v>
      </c>
      <c r="B33" s="118" t="s">
        <v>144</v>
      </c>
      <c r="C33" s="119" t="s">
        <v>99</v>
      </c>
      <c r="D33" s="76" t="s">
        <v>51</v>
      </c>
      <c r="E33" s="182" t="s">
        <v>304</v>
      </c>
      <c r="F33" s="220" t="s">
        <v>265</v>
      </c>
      <c r="G33" s="157" t="s">
        <v>266</v>
      </c>
      <c r="H33" s="75" t="s">
        <v>77</v>
      </c>
      <c r="I33" s="244" t="s">
        <v>320</v>
      </c>
      <c r="J33" s="269">
        <v>3</v>
      </c>
      <c r="K33" s="159">
        <v>0</v>
      </c>
      <c r="L33" s="157" t="s">
        <v>264</v>
      </c>
      <c r="M33" s="160">
        <v>1</v>
      </c>
    </row>
    <row r="34" spans="1:13" ht="21.95" customHeight="1">
      <c r="A34" s="75">
        <v>28</v>
      </c>
      <c r="B34" s="114" t="s">
        <v>109</v>
      </c>
      <c r="C34" s="115" t="s">
        <v>95</v>
      </c>
      <c r="D34" s="76" t="s">
        <v>51</v>
      </c>
      <c r="E34" s="262" t="s">
        <v>406</v>
      </c>
      <c r="F34" s="265" t="s">
        <v>265</v>
      </c>
      <c r="G34" s="215" t="s">
        <v>407</v>
      </c>
      <c r="H34" s="215" t="s">
        <v>424</v>
      </c>
      <c r="I34" s="263" t="s">
        <v>408</v>
      </c>
      <c r="J34" s="264">
        <v>16</v>
      </c>
      <c r="K34" s="162">
        <v>0</v>
      </c>
      <c r="L34" s="215" t="s">
        <v>264</v>
      </c>
      <c r="M34" s="216">
        <v>1</v>
      </c>
    </row>
    <row r="35" spans="1:13" ht="21.95" customHeight="1">
      <c r="A35" s="75">
        <v>29</v>
      </c>
      <c r="B35" s="114" t="s">
        <v>115</v>
      </c>
      <c r="C35" s="115" t="s">
        <v>90</v>
      </c>
      <c r="D35" s="76" t="s">
        <v>51</v>
      </c>
      <c r="E35" s="265" t="s">
        <v>409</v>
      </c>
      <c r="F35" s="265" t="s">
        <v>265</v>
      </c>
      <c r="G35" s="215" t="s">
        <v>266</v>
      </c>
      <c r="H35" s="215" t="s">
        <v>368</v>
      </c>
      <c r="I35" s="263" t="s">
        <v>400</v>
      </c>
      <c r="J35" s="264">
        <v>5</v>
      </c>
      <c r="K35" s="162">
        <v>0</v>
      </c>
      <c r="L35" s="215" t="s">
        <v>264</v>
      </c>
      <c r="M35" s="216">
        <v>1</v>
      </c>
    </row>
    <row r="36" spans="1:13" ht="21.95" customHeight="1">
      <c r="A36" s="75">
        <v>30</v>
      </c>
      <c r="B36" s="116" t="s">
        <v>89</v>
      </c>
      <c r="C36" s="115" t="s">
        <v>90</v>
      </c>
      <c r="D36" s="76" t="s">
        <v>51</v>
      </c>
      <c r="E36" s="265" t="s">
        <v>410</v>
      </c>
      <c r="F36" s="265" t="s">
        <v>265</v>
      </c>
      <c r="G36" s="215" t="s">
        <v>266</v>
      </c>
      <c r="H36" s="215" t="s">
        <v>411</v>
      </c>
      <c r="I36" s="266" t="s">
        <v>412</v>
      </c>
      <c r="J36" s="264">
        <v>5</v>
      </c>
      <c r="K36" s="162">
        <v>0</v>
      </c>
      <c r="L36" s="215" t="s">
        <v>264</v>
      </c>
      <c r="M36" s="216">
        <v>1</v>
      </c>
    </row>
    <row r="37" spans="1:13" ht="21.95" customHeight="1">
      <c r="A37" s="75">
        <v>31</v>
      </c>
      <c r="B37" s="114" t="s">
        <v>112</v>
      </c>
      <c r="C37" s="115" t="s">
        <v>90</v>
      </c>
      <c r="D37" s="76" t="s">
        <v>51</v>
      </c>
      <c r="E37" s="265" t="s">
        <v>413</v>
      </c>
      <c r="F37" s="265" t="s">
        <v>371</v>
      </c>
      <c r="G37" s="174" t="s">
        <v>316</v>
      </c>
      <c r="H37" s="161" t="s">
        <v>376</v>
      </c>
      <c r="I37" s="263" t="s">
        <v>400</v>
      </c>
      <c r="J37" s="267">
        <v>1</v>
      </c>
      <c r="K37" s="162">
        <v>0</v>
      </c>
      <c r="L37" s="215" t="s">
        <v>264</v>
      </c>
      <c r="M37" s="178">
        <v>1</v>
      </c>
    </row>
    <row r="38" spans="1:13" ht="21.95" customHeight="1">
      <c r="A38" s="75">
        <v>32</v>
      </c>
      <c r="B38" s="114" t="s">
        <v>113</v>
      </c>
      <c r="C38" s="115" t="s">
        <v>90</v>
      </c>
      <c r="D38" s="76" t="s">
        <v>51</v>
      </c>
      <c r="E38" s="265" t="s">
        <v>414</v>
      </c>
      <c r="F38" s="265" t="s">
        <v>371</v>
      </c>
      <c r="G38" s="174" t="s">
        <v>316</v>
      </c>
      <c r="H38" s="161" t="s">
        <v>376</v>
      </c>
      <c r="I38" s="263" t="s">
        <v>400</v>
      </c>
      <c r="J38" s="268">
        <v>3</v>
      </c>
      <c r="K38" s="162">
        <v>0</v>
      </c>
      <c r="L38" s="215" t="s">
        <v>264</v>
      </c>
      <c r="M38" s="77">
        <v>1</v>
      </c>
    </row>
    <row r="39" spans="1:13" ht="21.95" customHeight="1">
      <c r="A39" s="75">
        <v>33</v>
      </c>
      <c r="B39" s="117" t="s">
        <v>114</v>
      </c>
      <c r="C39" s="115" t="s">
        <v>90</v>
      </c>
      <c r="D39" s="76" t="s">
        <v>51</v>
      </c>
      <c r="E39" s="187" t="s">
        <v>415</v>
      </c>
      <c r="F39" s="265" t="s">
        <v>265</v>
      </c>
      <c r="G39" s="215" t="s">
        <v>266</v>
      </c>
      <c r="H39" s="215" t="s">
        <v>416</v>
      </c>
      <c r="I39" s="263" t="s">
        <v>417</v>
      </c>
      <c r="J39" s="264">
        <v>3</v>
      </c>
      <c r="K39" s="162">
        <v>0</v>
      </c>
      <c r="L39" s="215" t="s">
        <v>264</v>
      </c>
      <c r="M39" s="77">
        <v>1</v>
      </c>
    </row>
    <row r="40" spans="1:13" ht="21.95" customHeight="1">
      <c r="A40" s="75">
        <v>34</v>
      </c>
      <c r="B40" s="144" t="s">
        <v>291</v>
      </c>
      <c r="C40" s="76" t="s">
        <v>66</v>
      </c>
      <c r="D40" s="76" t="s">
        <v>51</v>
      </c>
      <c r="E40" s="187" t="s">
        <v>336</v>
      </c>
      <c r="F40" s="265" t="s">
        <v>265</v>
      </c>
      <c r="G40" s="174" t="s">
        <v>266</v>
      </c>
      <c r="H40" s="215" t="s">
        <v>418</v>
      </c>
      <c r="I40" s="263" t="s">
        <v>419</v>
      </c>
      <c r="J40" s="264">
        <v>2</v>
      </c>
      <c r="K40" s="162">
        <v>0</v>
      </c>
      <c r="L40" s="215" t="s">
        <v>264</v>
      </c>
      <c r="M40" s="216">
        <v>1</v>
      </c>
    </row>
    <row r="41" spans="1:13" ht="21.95" customHeight="1">
      <c r="A41" s="75">
        <v>35</v>
      </c>
      <c r="B41" s="114" t="s">
        <v>116</v>
      </c>
      <c r="C41" s="115" t="s">
        <v>92</v>
      </c>
      <c r="D41" s="76" t="s">
        <v>51</v>
      </c>
      <c r="E41" s="187" t="s">
        <v>414</v>
      </c>
      <c r="F41" s="265" t="s">
        <v>371</v>
      </c>
      <c r="G41" s="174" t="s">
        <v>316</v>
      </c>
      <c r="H41" s="161" t="s">
        <v>376</v>
      </c>
      <c r="I41" s="263" t="s">
        <v>400</v>
      </c>
      <c r="J41" s="268">
        <v>3</v>
      </c>
      <c r="K41" s="162">
        <v>0</v>
      </c>
      <c r="L41" s="215" t="s">
        <v>264</v>
      </c>
      <c r="M41" s="77">
        <v>1</v>
      </c>
    </row>
    <row r="42" spans="1:13" ht="21.95" customHeight="1">
      <c r="A42" s="75">
        <v>36</v>
      </c>
      <c r="B42" s="114" t="s">
        <v>119</v>
      </c>
      <c r="C42" s="115" t="s">
        <v>99</v>
      </c>
      <c r="D42" s="76" t="s">
        <v>51</v>
      </c>
      <c r="E42" s="187" t="s">
        <v>420</v>
      </c>
      <c r="F42" s="265" t="s">
        <v>371</v>
      </c>
      <c r="G42" s="215" t="s">
        <v>316</v>
      </c>
      <c r="H42" s="161" t="s">
        <v>376</v>
      </c>
      <c r="I42" s="263" t="s">
        <v>400</v>
      </c>
      <c r="J42" s="264">
        <v>4</v>
      </c>
      <c r="K42" s="162">
        <v>0</v>
      </c>
      <c r="L42" s="215" t="s">
        <v>264</v>
      </c>
      <c r="M42" s="77">
        <v>1</v>
      </c>
    </row>
    <row r="43" spans="1:13" ht="21.95" customHeight="1">
      <c r="A43" s="75">
        <v>37</v>
      </c>
      <c r="B43" s="118" t="s">
        <v>270</v>
      </c>
      <c r="C43" s="115" t="s">
        <v>99</v>
      </c>
      <c r="D43" s="76" t="s">
        <v>51</v>
      </c>
      <c r="E43" s="187" t="s">
        <v>421</v>
      </c>
      <c r="F43" s="265" t="s">
        <v>265</v>
      </c>
      <c r="G43" s="215" t="s">
        <v>266</v>
      </c>
      <c r="H43" s="215" t="s">
        <v>423</v>
      </c>
      <c r="I43" s="263" t="s">
        <v>422</v>
      </c>
      <c r="J43" s="264">
        <v>5</v>
      </c>
      <c r="K43" s="162">
        <v>0</v>
      </c>
      <c r="L43" s="215" t="s">
        <v>264</v>
      </c>
      <c r="M43" s="77">
        <v>1</v>
      </c>
    </row>
    <row r="44" spans="1:13" ht="21.95" customHeight="1">
      <c r="A44" s="75">
        <v>38</v>
      </c>
      <c r="B44" s="114" t="s">
        <v>117</v>
      </c>
      <c r="C44" s="115" t="s">
        <v>118</v>
      </c>
      <c r="D44" s="76" t="s">
        <v>51</v>
      </c>
      <c r="E44" s="187" t="s">
        <v>414</v>
      </c>
      <c r="F44" s="265" t="s">
        <v>371</v>
      </c>
      <c r="G44" s="174" t="s">
        <v>316</v>
      </c>
      <c r="H44" s="161" t="s">
        <v>376</v>
      </c>
      <c r="I44" s="263" t="s">
        <v>400</v>
      </c>
      <c r="J44" s="268">
        <v>3</v>
      </c>
      <c r="K44" s="162">
        <v>0</v>
      </c>
      <c r="L44" s="215" t="s">
        <v>264</v>
      </c>
      <c r="M44" s="77">
        <v>1</v>
      </c>
    </row>
    <row r="45" spans="1:13" ht="21.95" customHeight="1">
      <c r="A45" s="75">
        <v>39</v>
      </c>
      <c r="B45" s="114" t="s">
        <v>120</v>
      </c>
      <c r="C45" s="115" t="s">
        <v>95</v>
      </c>
      <c r="D45" s="76" t="s">
        <v>51</v>
      </c>
      <c r="E45" s="255" t="s">
        <v>360</v>
      </c>
      <c r="F45" s="185" t="s">
        <v>265</v>
      </c>
      <c r="G45" s="181" t="s">
        <v>306</v>
      </c>
      <c r="H45" s="157" t="s">
        <v>77</v>
      </c>
      <c r="I45" s="238" t="s">
        <v>361</v>
      </c>
      <c r="J45" s="272">
        <v>10</v>
      </c>
      <c r="K45" s="183" t="s">
        <v>321</v>
      </c>
      <c r="L45" s="181" t="s">
        <v>264</v>
      </c>
      <c r="M45" s="186">
        <v>1</v>
      </c>
    </row>
    <row r="46" spans="1:13" ht="21.95" customHeight="1">
      <c r="A46" s="75">
        <v>40</v>
      </c>
      <c r="B46" s="114" t="s">
        <v>121</v>
      </c>
      <c r="C46" s="115" t="s">
        <v>90</v>
      </c>
      <c r="D46" s="76" t="s">
        <v>51</v>
      </c>
      <c r="E46" s="255" t="s">
        <v>360</v>
      </c>
      <c r="F46" s="185" t="s">
        <v>265</v>
      </c>
      <c r="G46" s="181" t="s">
        <v>306</v>
      </c>
      <c r="H46" s="157" t="s">
        <v>77</v>
      </c>
      <c r="I46" s="238" t="s">
        <v>361</v>
      </c>
      <c r="J46" s="271">
        <v>10</v>
      </c>
      <c r="K46" s="226" t="s">
        <v>321</v>
      </c>
      <c r="L46" s="181" t="s">
        <v>264</v>
      </c>
      <c r="M46" s="148">
        <v>1</v>
      </c>
    </row>
    <row r="47" spans="1:13" ht="21.95" customHeight="1">
      <c r="A47" s="75">
        <v>41</v>
      </c>
      <c r="B47" s="117" t="s">
        <v>292</v>
      </c>
      <c r="C47" s="115" t="s">
        <v>66</v>
      </c>
      <c r="D47" s="76" t="s">
        <v>51</v>
      </c>
      <c r="E47" s="187" t="s">
        <v>438</v>
      </c>
      <c r="F47" s="222" t="s">
        <v>265</v>
      </c>
      <c r="G47" s="131" t="s">
        <v>316</v>
      </c>
      <c r="H47" s="157" t="s">
        <v>376</v>
      </c>
      <c r="I47" s="248">
        <v>45001</v>
      </c>
      <c r="J47" s="269">
        <v>4</v>
      </c>
      <c r="K47" s="159">
        <v>0</v>
      </c>
      <c r="L47" s="157" t="s">
        <v>264</v>
      </c>
      <c r="M47" s="160">
        <v>1</v>
      </c>
    </row>
    <row r="48" spans="1:13" ht="21.95" customHeight="1">
      <c r="A48" s="75">
        <v>42</v>
      </c>
      <c r="B48" s="117" t="s">
        <v>276</v>
      </c>
      <c r="C48" s="115" t="s">
        <v>66</v>
      </c>
      <c r="D48" s="76" t="s">
        <v>51</v>
      </c>
      <c r="E48" s="255" t="s">
        <v>360</v>
      </c>
      <c r="F48" s="185" t="s">
        <v>265</v>
      </c>
      <c r="G48" s="181" t="s">
        <v>306</v>
      </c>
      <c r="H48" s="157" t="s">
        <v>77</v>
      </c>
      <c r="I48" s="238" t="s">
        <v>361</v>
      </c>
      <c r="J48" s="272">
        <v>10</v>
      </c>
      <c r="K48" s="188" t="s">
        <v>321</v>
      </c>
      <c r="L48" s="181" t="s">
        <v>264</v>
      </c>
      <c r="M48" s="186">
        <v>1</v>
      </c>
    </row>
    <row r="49" spans="1:13" ht="21.95" customHeight="1">
      <c r="A49" s="75">
        <v>43</v>
      </c>
      <c r="B49" s="118" t="s">
        <v>124</v>
      </c>
      <c r="C49" s="119" t="s">
        <v>92</v>
      </c>
      <c r="D49" s="76" t="s">
        <v>51</v>
      </c>
      <c r="E49" s="255" t="s">
        <v>360</v>
      </c>
      <c r="F49" s="185" t="s">
        <v>265</v>
      </c>
      <c r="G49" s="181" t="s">
        <v>306</v>
      </c>
      <c r="H49" s="157" t="s">
        <v>77</v>
      </c>
      <c r="I49" s="238" t="s">
        <v>361</v>
      </c>
      <c r="J49" s="272">
        <v>10</v>
      </c>
      <c r="K49" s="183" t="s">
        <v>321</v>
      </c>
      <c r="L49" s="181" t="s">
        <v>264</v>
      </c>
      <c r="M49" s="186">
        <v>1</v>
      </c>
    </row>
    <row r="50" spans="1:13" ht="21.95" customHeight="1">
      <c r="A50" s="75">
        <v>44</v>
      </c>
      <c r="B50" s="114" t="s">
        <v>125</v>
      </c>
      <c r="C50" s="115" t="s">
        <v>95</v>
      </c>
      <c r="D50" s="76" t="s">
        <v>51</v>
      </c>
      <c r="E50" s="279" t="s">
        <v>307</v>
      </c>
      <c r="F50" s="288" t="s">
        <v>265</v>
      </c>
      <c r="G50" s="280" t="s">
        <v>266</v>
      </c>
      <c r="H50" s="281" t="s">
        <v>391</v>
      </c>
      <c r="I50" s="282" t="s">
        <v>309</v>
      </c>
      <c r="J50" s="292">
        <v>24</v>
      </c>
      <c r="K50" s="284">
        <v>3500</v>
      </c>
      <c r="L50" s="280" t="s">
        <v>264</v>
      </c>
      <c r="M50" s="283">
        <v>1</v>
      </c>
    </row>
    <row r="51" spans="1:13" ht="21.95" customHeight="1">
      <c r="A51" s="75">
        <v>45</v>
      </c>
      <c r="B51" s="114" t="s">
        <v>129</v>
      </c>
      <c r="C51" s="115" t="s">
        <v>95</v>
      </c>
      <c r="D51" s="76" t="s">
        <v>51</v>
      </c>
      <c r="E51" s="285" t="s">
        <v>304</v>
      </c>
      <c r="F51" s="285" t="s">
        <v>265</v>
      </c>
      <c r="G51" s="286" t="s">
        <v>266</v>
      </c>
      <c r="H51" s="174" t="s">
        <v>77</v>
      </c>
      <c r="I51" s="287">
        <v>44859</v>
      </c>
      <c r="J51" s="292">
        <v>3</v>
      </c>
      <c r="K51" s="284">
        <v>0</v>
      </c>
      <c r="L51" s="280" t="s">
        <v>264</v>
      </c>
      <c r="M51" s="283">
        <v>1</v>
      </c>
    </row>
    <row r="52" spans="1:13" ht="21.95" customHeight="1">
      <c r="A52" s="75">
        <v>46</v>
      </c>
      <c r="B52" s="114" t="s">
        <v>126</v>
      </c>
      <c r="C52" s="115" t="s">
        <v>95</v>
      </c>
      <c r="D52" s="76" t="s">
        <v>51</v>
      </c>
      <c r="E52" s="285" t="s">
        <v>304</v>
      </c>
      <c r="F52" s="285" t="s">
        <v>265</v>
      </c>
      <c r="G52" s="286" t="s">
        <v>266</v>
      </c>
      <c r="H52" s="174" t="s">
        <v>77</v>
      </c>
      <c r="I52" s="287">
        <v>44859</v>
      </c>
      <c r="J52" s="292">
        <v>3</v>
      </c>
      <c r="K52" s="284">
        <v>0</v>
      </c>
      <c r="L52" s="280" t="s">
        <v>264</v>
      </c>
      <c r="M52" s="283">
        <v>1</v>
      </c>
    </row>
    <row r="53" spans="1:13" ht="21.95" customHeight="1">
      <c r="A53" s="75">
        <v>47</v>
      </c>
      <c r="B53" s="114" t="s">
        <v>127</v>
      </c>
      <c r="C53" s="115" t="s">
        <v>90</v>
      </c>
      <c r="D53" s="76" t="s">
        <v>51</v>
      </c>
      <c r="E53" s="288" t="s">
        <v>431</v>
      </c>
      <c r="F53" s="279" t="s">
        <v>265</v>
      </c>
      <c r="G53" s="174" t="s">
        <v>306</v>
      </c>
      <c r="H53" s="174" t="s">
        <v>432</v>
      </c>
      <c r="I53" s="289" t="s">
        <v>433</v>
      </c>
      <c r="J53" s="267">
        <v>2</v>
      </c>
      <c r="K53" s="290">
        <v>0</v>
      </c>
      <c r="L53" s="291" t="s">
        <v>264</v>
      </c>
      <c r="M53" s="178">
        <v>1</v>
      </c>
    </row>
    <row r="54" spans="1:13" ht="21.95" customHeight="1">
      <c r="A54" s="75">
        <v>48</v>
      </c>
      <c r="B54" s="114" t="s">
        <v>128</v>
      </c>
      <c r="C54" s="115" t="s">
        <v>108</v>
      </c>
      <c r="D54" s="76" t="s">
        <v>51</v>
      </c>
      <c r="E54" s="288" t="s">
        <v>431</v>
      </c>
      <c r="F54" s="279" t="s">
        <v>265</v>
      </c>
      <c r="G54" s="174" t="s">
        <v>306</v>
      </c>
      <c r="H54" s="174" t="s">
        <v>432</v>
      </c>
      <c r="I54" s="289" t="s">
        <v>433</v>
      </c>
      <c r="J54" s="267">
        <v>2</v>
      </c>
      <c r="K54" s="290">
        <v>0</v>
      </c>
      <c r="L54" s="291" t="s">
        <v>264</v>
      </c>
      <c r="M54" s="178">
        <v>1</v>
      </c>
    </row>
    <row r="55" spans="1:13" ht="21.95" customHeight="1">
      <c r="A55" s="75">
        <v>49</v>
      </c>
      <c r="B55" s="114" t="s">
        <v>268</v>
      </c>
      <c r="C55" s="115" t="s">
        <v>95</v>
      </c>
      <c r="D55" s="76" t="s">
        <v>51</v>
      </c>
      <c r="E55" s="187" t="s">
        <v>351</v>
      </c>
      <c r="F55" s="187" t="s">
        <v>265</v>
      </c>
      <c r="G55" s="75" t="s">
        <v>316</v>
      </c>
      <c r="H55" s="161" t="s">
        <v>376</v>
      </c>
      <c r="I55" s="245">
        <v>44885</v>
      </c>
      <c r="J55" s="274">
        <v>3</v>
      </c>
      <c r="K55" s="156">
        <v>0</v>
      </c>
      <c r="L55" s="147" t="s">
        <v>264</v>
      </c>
      <c r="M55" s="148">
        <v>1</v>
      </c>
    </row>
    <row r="56" spans="1:13" ht="21.95" customHeight="1">
      <c r="A56" s="75">
        <v>50</v>
      </c>
      <c r="B56" s="114" t="s">
        <v>133</v>
      </c>
      <c r="C56" s="115" t="s">
        <v>66</v>
      </c>
      <c r="D56" s="76" t="s">
        <v>51</v>
      </c>
      <c r="E56" s="187" t="s">
        <v>352</v>
      </c>
      <c r="F56" s="187" t="s">
        <v>402</v>
      </c>
      <c r="G56" s="75" t="s">
        <v>316</v>
      </c>
      <c r="H56" s="161" t="s">
        <v>376</v>
      </c>
      <c r="I56" s="245">
        <v>44999</v>
      </c>
      <c r="J56" s="274">
        <v>3</v>
      </c>
      <c r="K56" s="156">
        <v>0</v>
      </c>
      <c r="L56" s="147" t="s">
        <v>264</v>
      </c>
      <c r="M56" s="148">
        <v>1</v>
      </c>
    </row>
    <row r="57" spans="1:13" ht="21.95" customHeight="1">
      <c r="A57" s="75">
        <v>51</v>
      </c>
      <c r="B57" s="114" t="s">
        <v>134</v>
      </c>
      <c r="C57" s="115" t="s">
        <v>92</v>
      </c>
      <c r="D57" s="76" t="s">
        <v>51</v>
      </c>
      <c r="E57" s="187" t="s">
        <v>353</v>
      </c>
      <c r="F57" s="220" t="s">
        <v>403</v>
      </c>
      <c r="G57" s="157" t="s">
        <v>316</v>
      </c>
      <c r="H57" s="161" t="s">
        <v>376</v>
      </c>
      <c r="I57" s="245">
        <v>44918</v>
      </c>
      <c r="J57" s="274">
        <v>3</v>
      </c>
      <c r="K57" s="163">
        <v>0</v>
      </c>
      <c r="L57" s="157" t="s">
        <v>264</v>
      </c>
      <c r="M57" s="160">
        <v>1</v>
      </c>
    </row>
    <row r="58" spans="1:13" ht="21.95" customHeight="1">
      <c r="A58" s="75">
        <v>52</v>
      </c>
      <c r="B58" s="118" t="s">
        <v>135</v>
      </c>
      <c r="C58" s="119" t="s">
        <v>92</v>
      </c>
      <c r="D58" s="76" t="s">
        <v>51</v>
      </c>
      <c r="E58" s="187" t="s">
        <v>354</v>
      </c>
      <c r="F58" s="220" t="s">
        <v>403</v>
      </c>
      <c r="G58" s="157" t="s">
        <v>316</v>
      </c>
      <c r="H58" s="161" t="s">
        <v>376</v>
      </c>
      <c r="I58" s="245">
        <v>44918</v>
      </c>
      <c r="J58" s="274">
        <v>3</v>
      </c>
      <c r="K58" s="163">
        <v>0</v>
      </c>
      <c r="L58" s="157" t="s">
        <v>264</v>
      </c>
      <c r="M58" s="160">
        <v>1</v>
      </c>
    </row>
    <row r="59" spans="1:13" ht="21.95" customHeight="1">
      <c r="A59" s="75">
        <v>53</v>
      </c>
      <c r="B59" s="120" t="s">
        <v>137</v>
      </c>
      <c r="C59" s="119" t="s">
        <v>118</v>
      </c>
      <c r="D59" s="76" t="s">
        <v>51</v>
      </c>
      <c r="E59" s="187" t="s">
        <v>304</v>
      </c>
      <c r="F59" s="187" t="s">
        <v>265</v>
      </c>
      <c r="G59" s="75" t="s">
        <v>266</v>
      </c>
      <c r="H59" s="157" t="s">
        <v>77</v>
      </c>
      <c r="I59" s="245">
        <v>44859</v>
      </c>
      <c r="J59" s="274">
        <v>3</v>
      </c>
      <c r="K59" s="155">
        <v>0</v>
      </c>
      <c r="L59" s="147" t="s">
        <v>264</v>
      </c>
      <c r="M59" s="148">
        <v>1</v>
      </c>
    </row>
    <row r="60" spans="1:13" ht="21.95" customHeight="1">
      <c r="A60" s="75">
        <v>54</v>
      </c>
      <c r="B60" s="118" t="s">
        <v>138</v>
      </c>
      <c r="C60" s="119" t="s">
        <v>99</v>
      </c>
      <c r="D60" s="76" t="s">
        <v>51</v>
      </c>
      <c r="E60" s="187" t="s">
        <v>355</v>
      </c>
      <c r="F60" s="187" t="s">
        <v>356</v>
      </c>
      <c r="G60" s="75" t="s">
        <v>316</v>
      </c>
      <c r="H60" s="161" t="s">
        <v>376</v>
      </c>
      <c r="I60" s="245">
        <v>44999</v>
      </c>
      <c r="J60" s="274">
        <v>2</v>
      </c>
      <c r="K60" s="155">
        <v>0</v>
      </c>
      <c r="L60" s="147" t="s">
        <v>264</v>
      </c>
      <c r="M60" s="148">
        <v>1</v>
      </c>
    </row>
    <row r="61" spans="1:13" ht="21.95" customHeight="1">
      <c r="A61" s="75">
        <v>55</v>
      </c>
      <c r="B61" s="114" t="s">
        <v>131</v>
      </c>
      <c r="C61" s="115" t="s">
        <v>90</v>
      </c>
      <c r="D61" s="76" t="s">
        <v>51</v>
      </c>
      <c r="E61" s="187" t="s">
        <v>307</v>
      </c>
      <c r="F61" s="187" t="s">
        <v>265</v>
      </c>
      <c r="G61" s="75" t="s">
        <v>266</v>
      </c>
      <c r="H61" s="219" t="s">
        <v>308</v>
      </c>
      <c r="I61" s="239" t="s">
        <v>309</v>
      </c>
      <c r="J61" s="268">
        <v>24</v>
      </c>
      <c r="K61" s="156">
        <v>3500</v>
      </c>
      <c r="L61" s="71" t="s">
        <v>264</v>
      </c>
      <c r="M61" s="77">
        <v>1</v>
      </c>
    </row>
    <row r="62" spans="1:13" ht="21.95" customHeight="1">
      <c r="A62" s="75">
        <v>56</v>
      </c>
      <c r="B62" s="114" t="s">
        <v>111</v>
      </c>
      <c r="C62" s="115" t="s">
        <v>95</v>
      </c>
      <c r="D62" s="76" t="s">
        <v>51</v>
      </c>
      <c r="E62" s="187" t="s">
        <v>310</v>
      </c>
      <c r="F62" s="187" t="s">
        <v>265</v>
      </c>
      <c r="G62" s="75" t="s">
        <v>266</v>
      </c>
      <c r="H62" s="75" t="s">
        <v>319</v>
      </c>
      <c r="I62" s="241" t="s">
        <v>311</v>
      </c>
      <c r="J62" s="268">
        <v>4</v>
      </c>
      <c r="K62" s="159">
        <v>0</v>
      </c>
      <c r="L62" s="71" t="s">
        <v>264</v>
      </c>
      <c r="M62" s="77">
        <v>1</v>
      </c>
    </row>
    <row r="63" spans="1:13" ht="21.95" customHeight="1">
      <c r="A63" s="75">
        <v>57</v>
      </c>
      <c r="B63" s="114" t="s">
        <v>130</v>
      </c>
      <c r="C63" s="115" t="s">
        <v>66</v>
      </c>
      <c r="D63" s="76" t="s">
        <v>51</v>
      </c>
      <c r="E63" s="187" t="s">
        <v>312</v>
      </c>
      <c r="F63" s="187" t="s">
        <v>265</v>
      </c>
      <c r="G63" s="75" t="s">
        <v>313</v>
      </c>
      <c r="H63" s="75"/>
      <c r="I63" s="239" t="s">
        <v>314</v>
      </c>
      <c r="J63" s="268">
        <v>5</v>
      </c>
      <c r="K63" s="159">
        <v>0</v>
      </c>
      <c r="L63" s="71" t="s">
        <v>264</v>
      </c>
      <c r="M63" s="77">
        <v>1</v>
      </c>
    </row>
    <row r="64" spans="1:13" ht="21.95" customHeight="1">
      <c r="A64" s="75">
        <v>58</v>
      </c>
      <c r="B64" s="114" t="s">
        <v>132</v>
      </c>
      <c r="C64" s="115" t="s">
        <v>118</v>
      </c>
      <c r="D64" s="76" t="s">
        <v>51</v>
      </c>
      <c r="E64" s="256" t="s">
        <v>315</v>
      </c>
      <c r="F64" s="187" t="s">
        <v>265</v>
      </c>
      <c r="G64" s="75" t="s">
        <v>316</v>
      </c>
      <c r="H64" s="75" t="s">
        <v>317</v>
      </c>
      <c r="I64" s="239" t="s">
        <v>318</v>
      </c>
      <c r="J64" s="268">
        <v>12</v>
      </c>
      <c r="K64" s="159">
        <v>0</v>
      </c>
      <c r="L64" s="71" t="s">
        <v>264</v>
      </c>
      <c r="M64" s="77">
        <v>1</v>
      </c>
    </row>
    <row r="65" spans="1:13" ht="21.95" customHeight="1">
      <c r="A65" s="75">
        <v>59</v>
      </c>
      <c r="B65" s="114" t="s">
        <v>139</v>
      </c>
      <c r="C65" s="115" t="s">
        <v>108</v>
      </c>
      <c r="D65" s="76" t="s">
        <v>51</v>
      </c>
      <c r="E65" s="257" t="s">
        <v>362</v>
      </c>
      <c r="F65" s="257" t="s">
        <v>339</v>
      </c>
      <c r="G65" s="227" t="s">
        <v>316</v>
      </c>
      <c r="H65" s="161" t="s">
        <v>376</v>
      </c>
      <c r="I65" s="246">
        <v>44914</v>
      </c>
      <c r="J65" s="277">
        <v>4</v>
      </c>
      <c r="K65" s="228">
        <v>0</v>
      </c>
      <c r="L65" s="227" t="s">
        <v>264</v>
      </c>
      <c r="M65" s="229">
        <v>1</v>
      </c>
    </row>
    <row r="66" spans="1:13" ht="21.95" customHeight="1">
      <c r="A66" s="75">
        <v>60</v>
      </c>
      <c r="B66" s="114" t="s">
        <v>140</v>
      </c>
      <c r="C66" s="115" t="s">
        <v>95</v>
      </c>
      <c r="D66" s="76" t="s">
        <v>51</v>
      </c>
      <c r="E66" s="182" t="s">
        <v>304</v>
      </c>
      <c r="F66" s="233" t="s">
        <v>265</v>
      </c>
      <c r="G66" s="145" t="s">
        <v>266</v>
      </c>
      <c r="H66" s="75" t="s">
        <v>77</v>
      </c>
      <c r="I66" s="247">
        <v>44859</v>
      </c>
      <c r="J66" s="268">
        <v>8</v>
      </c>
      <c r="K66" s="159">
        <v>0</v>
      </c>
      <c r="L66" s="75" t="s">
        <v>264</v>
      </c>
      <c r="M66" s="77">
        <v>1</v>
      </c>
    </row>
    <row r="67" spans="1:13" ht="21.95" customHeight="1">
      <c r="A67" s="75">
        <v>61</v>
      </c>
      <c r="B67" s="127" t="s">
        <v>141</v>
      </c>
      <c r="C67" s="119" t="s">
        <v>95</v>
      </c>
      <c r="D67" s="76" t="s">
        <v>51</v>
      </c>
      <c r="E67" s="182" t="s">
        <v>304</v>
      </c>
      <c r="F67" s="182" t="s">
        <v>265</v>
      </c>
      <c r="G67" s="145" t="s">
        <v>266</v>
      </c>
      <c r="H67" s="75" t="s">
        <v>77</v>
      </c>
      <c r="I67" s="247">
        <v>44859</v>
      </c>
      <c r="J67" s="268">
        <v>8</v>
      </c>
      <c r="K67" s="159">
        <v>0</v>
      </c>
      <c r="L67" s="146" t="s">
        <v>264</v>
      </c>
      <c r="M67" s="77">
        <v>1</v>
      </c>
    </row>
    <row r="68" spans="1:13" ht="21.95" customHeight="1">
      <c r="A68" s="75">
        <v>62</v>
      </c>
      <c r="B68" s="127" t="s">
        <v>288</v>
      </c>
      <c r="C68" s="119" t="s">
        <v>99</v>
      </c>
      <c r="D68" s="76" t="s">
        <v>51</v>
      </c>
      <c r="E68" s="182" t="s">
        <v>305</v>
      </c>
      <c r="F68" s="182" t="s">
        <v>265</v>
      </c>
      <c r="G68" s="145" t="s">
        <v>306</v>
      </c>
      <c r="H68" s="75" t="s">
        <v>77</v>
      </c>
      <c r="I68" s="247">
        <v>44987</v>
      </c>
      <c r="J68" s="268">
        <v>8</v>
      </c>
      <c r="K68" s="159">
        <v>0</v>
      </c>
      <c r="L68" s="146" t="s">
        <v>264</v>
      </c>
      <c r="M68" s="77">
        <v>1</v>
      </c>
    </row>
    <row r="69" spans="1:13" ht="21.95" customHeight="1">
      <c r="A69" s="75">
        <v>63</v>
      </c>
      <c r="B69" s="127" t="s">
        <v>281</v>
      </c>
      <c r="C69" s="115" t="s">
        <v>95</v>
      </c>
      <c r="D69" s="72" t="s">
        <v>51</v>
      </c>
      <c r="E69" s="234" t="s">
        <v>387</v>
      </c>
      <c r="F69" s="220" t="s">
        <v>265</v>
      </c>
      <c r="G69" s="157" t="s">
        <v>266</v>
      </c>
      <c r="H69" s="157" t="s">
        <v>327</v>
      </c>
      <c r="I69" s="247">
        <v>44894</v>
      </c>
      <c r="J69" s="273">
        <v>8</v>
      </c>
      <c r="K69" s="159">
        <v>0</v>
      </c>
      <c r="L69" s="157" t="s">
        <v>264</v>
      </c>
      <c r="M69" s="160">
        <v>1</v>
      </c>
    </row>
    <row r="70" spans="1:13" ht="21.95" customHeight="1">
      <c r="A70" s="75">
        <v>64</v>
      </c>
      <c r="B70" s="114" t="s">
        <v>142</v>
      </c>
      <c r="C70" s="115" t="s">
        <v>90</v>
      </c>
      <c r="D70" s="72" t="s">
        <v>51</v>
      </c>
      <c r="E70" s="234" t="s">
        <v>388</v>
      </c>
      <c r="F70" s="187" t="s">
        <v>265</v>
      </c>
      <c r="G70" s="75" t="s">
        <v>266</v>
      </c>
      <c r="H70" s="157" t="s">
        <v>77</v>
      </c>
      <c r="I70" s="248">
        <v>44986</v>
      </c>
      <c r="J70" s="268">
        <v>1</v>
      </c>
      <c r="K70" s="159">
        <v>0</v>
      </c>
      <c r="L70" s="75" t="s">
        <v>264</v>
      </c>
      <c r="M70" s="77">
        <v>1</v>
      </c>
    </row>
    <row r="71" spans="1:13" ht="21.95" customHeight="1">
      <c r="A71" s="75">
        <v>65</v>
      </c>
      <c r="B71" s="175" t="s">
        <v>277</v>
      </c>
      <c r="C71" s="176" t="s">
        <v>66</v>
      </c>
      <c r="D71" s="177" t="s">
        <v>51</v>
      </c>
      <c r="E71" s="234" t="s">
        <v>387</v>
      </c>
      <c r="F71" s="187" t="s">
        <v>265</v>
      </c>
      <c r="G71" s="75" t="s">
        <v>266</v>
      </c>
      <c r="H71" s="157" t="s">
        <v>327</v>
      </c>
      <c r="I71" s="247">
        <v>44894</v>
      </c>
      <c r="J71" s="273">
        <v>8</v>
      </c>
      <c r="K71" s="159">
        <v>0</v>
      </c>
      <c r="L71" s="75" t="s">
        <v>264</v>
      </c>
      <c r="M71" s="77">
        <v>1</v>
      </c>
    </row>
    <row r="72" spans="1:13" ht="21.95" customHeight="1">
      <c r="A72" s="75">
        <v>66</v>
      </c>
      <c r="B72" s="118" t="s">
        <v>285</v>
      </c>
      <c r="C72" s="123" t="s">
        <v>146</v>
      </c>
      <c r="D72" s="76" t="s">
        <v>67</v>
      </c>
      <c r="E72" s="222" t="s">
        <v>300</v>
      </c>
      <c r="F72" s="220" t="s">
        <v>265</v>
      </c>
      <c r="G72" s="157" t="s">
        <v>266</v>
      </c>
      <c r="H72" s="157" t="s">
        <v>77</v>
      </c>
      <c r="I72" s="235" t="s">
        <v>301</v>
      </c>
      <c r="J72" s="273">
        <v>13</v>
      </c>
      <c r="K72" s="159">
        <v>0</v>
      </c>
      <c r="L72" s="157" t="s">
        <v>264</v>
      </c>
      <c r="M72" s="160">
        <v>1</v>
      </c>
    </row>
    <row r="73" spans="1:13" ht="21.95" customHeight="1">
      <c r="A73" s="75">
        <v>67</v>
      </c>
      <c r="B73" s="122" t="s">
        <v>439</v>
      </c>
      <c r="C73" s="123" t="s">
        <v>146</v>
      </c>
      <c r="D73" s="76" t="s">
        <v>67</v>
      </c>
      <c r="E73" s="222" t="s">
        <v>300</v>
      </c>
      <c r="F73" s="220" t="s">
        <v>265</v>
      </c>
      <c r="G73" s="157" t="s">
        <v>266</v>
      </c>
      <c r="H73" s="157" t="s">
        <v>77</v>
      </c>
      <c r="I73" s="235" t="s">
        <v>301</v>
      </c>
      <c r="J73" s="273">
        <v>13</v>
      </c>
      <c r="K73" s="159">
        <v>0</v>
      </c>
      <c r="L73" s="157" t="s">
        <v>264</v>
      </c>
      <c r="M73" s="160">
        <v>1</v>
      </c>
    </row>
    <row r="74" spans="1:13" ht="21.95" customHeight="1">
      <c r="A74" s="75">
        <v>68</v>
      </c>
      <c r="B74" s="122" t="s">
        <v>145</v>
      </c>
      <c r="C74" s="123" t="s">
        <v>146</v>
      </c>
      <c r="D74" s="76" t="s">
        <v>67</v>
      </c>
      <c r="E74" s="222" t="s">
        <v>300</v>
      </c>
      <c r="F74" s="220" t="s">
        <v>265</v>
      </c>
      <c r="G74" s="157" t="s">
        <v>266</v>
      </c>
      <c r="H74" s="157" t="s">
        <v>77</v>
      </c>
      <c r="I74" s="235" t="s">
        <v>301</v>
      </c>
      <c r="J74" s="273">
        <v>13</v>
      </c>
      <c r="K74" s="159">
        <v>0</v>
      </c>
      <c r="L74" s="157" t="s">
        <v>264</v>
      </c>
      <c r="M74" s="160">
        <v>1</v>
      </c>
    </row>
    <row r="75" spans="1:13" ht="21.95" customHeight="1">
      <c r="A75" s="75">
        <v>69</v>
      </c>
      <c r="B75" s="122" t="s">
        <v>147</v>
      </c>
      <c r="C75" s="123" t="s">
        <v>146</v>
      </c>
      <c r="D75" s="76" t="s">
        <v>67</v>
      </c>
      <c r="E75" s="222" t="s">
        <v>300</v>
      </c>
      <c r="F75" s="220" t="s">
        <v>265</v>
      </c>
      <c r="G75" s="157" t="s">
        <v>266</v>
      </c>
      <c r="H75" s="157" t="s">
        <v>77</v>
      </c>
      <c r="I75" s="235" t="s">
        <v>301</v>
      </c>
      <c r="J75" s="273">
        <v>13</v>
      </c>
      <c r="K75" s="159">
        <v>0</v>
      </c>
      <c r="L75" s="157" t="s">
        <v>264</v>
      </c>
      <c r="M75" s="160">
        <v>1</v>
      </c>
    </row>
    <row r="76" spans="1:13" ht="21.95" customHeight="1">
      <c r="A76" s="75">
        <v>70</v>
      </c>
      <c r="B76" s="124" t="s">
        <v>278</v>
      </c>
      <c r="C76" s="123" t="s">
        <v>146</v>
      </c>
      <c r="D76" s="76" t="s">
        <v>67</v>
      </c>
      <c r="E76" s="222" t="s">
        <v>300</v>
      </c>
      <c r="F76" s="220" t="s">
        <v>265</v>
      </c>
      <c r="G76" s="157" t="s">
        <v>266</v>
      </c>
      <c r="H76" s="157" t="s">
        <v>77</v>
      </c>
      <c r="I76" s="235" t="s">
        <v>301</v>
      </c>
      <c r="J76" s="273">
        <v>13</v>
      </c>
      <c r="K76" s="159">
        <v>0</v>
      </c>
      <c r="L76" s="157" t="s">
        <v>264</v>
      </c>
      <c r="M76" s="160">
        <v>1</v>
      </c>
    </row>
    <row r="77" spans="1:13" ht="21.95" customHeight="1">
      <c r="A77" s="75">
        <v>71</v>
      </c>
      <c r="B77" s="122" t="s">
        <v>148</v>
      </c>
      <c r="C77" s="123" t="s">
        <v>146</v>
      </c>
      <c r="D77" s="76" t="s">
        <v>67</v>
      </c>
      <c r="E77" s="222" t="s">
        <v>300</v>
      </c>
      <c r="F77" s="220" t="s">
        <v>265</v>
      </c>
      <c r="G77" s="157" t="s">
        <v>266</v>
      </c>
      <c r="H77" s="157" t="s">
        <v>77</v>
      </c>
      <c r="I77" s="235" t="s">
        <v>301</v>
      </c>
      <c r="J77" s="273">
        <v>13</v>
      </c>
      <c r="K77" s="159">
        <v>0</v>
      </c>
      <c r="L77" s="157" t="s">
        <v>264</v>
      </c>
      <c r="M77" s="160">
        <v>1</v>
      </c>
    </row>
    <row r="78" spans="1:13" ht="21.95" customHeight="1">
      <c r="A78" s="75">
        <v>72</v>
      </c>
      <c r="B78" s="125" t="s">
        <v>149</v>
      </c>
      <c r="C78" s="126" t="s">
        <v>150</v>
      </c>
      <c r="D78" s="76" t="s">
        <v>67</v>
      </c>
      <c r="E78" s="222" t="s">
        <v>300</v>
      </c>
      <c r="F78" s="220" t="s">
        <v>265</v>
      </c>
      <c r="G78" s="157" t="s">
        <v>266</v>
      </c>
      <c r="H78" s="157" t="s">
        <v>77</v>
      </c>
      <c r="I78" s="235" t="s">
        <v>301</v>
      </c>
      <c r="J78" s="273">
        <v>13</v>
      </c>
      <c r="K78" s="159">
        <v>0</v>
      </c>
      <c r="L78" s="157" t="s">
        <v>264</v>
      </c>
      <c r="M78" s="160">
        <v>1</v>
      </c>
    </row>
    <row r="79" spans="1:13" ht="21.95" customHeight="1">
      <c r="A79" s="75">
        <v>73</v>
      </c>
      <c r="B79" s="122" t="s">
        <v>293</v>
      </c>
      <c r="C79" s="123" t="s">
        <v>151</v>
      </c>
      <c r="D79" s="76" t="s">
        <v>67</v>
      </c>
      <c r="E79" s="222" t="s">
        <v>300</v>
      </c>
      <c r="F79" s="220" t="s">
        <v>265</v>
      </c>
      <c r="G79" s="157" t="s">
        <v>266</v>
      </c>
      <c r="H79" s="157" t="s">
        <v>77</v>
      </c>
      <c r="I79" s="235" t="s">
        <v>301</v>
      </c>
      <c r="J79" s="273">
        <v>13</v>
      </c>
      <c r="K79" s="159">
        <v>0</v>
      </c>
      <c r="L79" s="157" t="s">
        <v>264</v>
      </c>
      <c r="M79" s="160">
        <v>1</v>
      </c>
    </row>
    <row r="80" spans="1:13" ht="21.95" customHeight="1">
      <c r="A80" s="75">
        <v>74</v>
      </c>
      <c r="B80" s="122" t="s">
        <v>175</v>
      </c>
      <c r="C80" s="123" t="s">
        <v>176</v>
      </c>
      <c r="D80" s="76" t="s">
        <v>67</v>
      </c>
      <c r="E80" s="222" t="s">
        <v>300</v>
      </c>
      <c r="F80" s="220" t="s">
        <v>265</v>
      </c>
      <c r="G80" s="157" t="s">
        <v>266</v>
      </c>
      <c r="H80" s="157" t="s">
        <v>77</v>
      </c>
      <c r="I80" s="235" t="s">
        <v>301</v>
      </c>
      <c r="J80" s="273">
        <v>13</v>
      </c>
      <c r="K80" s="159">
        <v>0</v>
      </c>
      <c r="L80" s="157" t="s">
        <v>264</v>
      </c>
      <c r="M80" s="160">
        <v>1</v>
      </c>
    </row>
    <row r="81" spans="1:13" ht="21.95" customHeight="1">
      <c r="A81" s="75">
        <v>75</v>
      </c>
      <c r="B81" s="122" t="s">
        <v>152</v>
      </c>
      <c r="C81" s="123" t="s">
        <v>153</v>
      </c>
      <c r="D81" s="76" t="s">
        <v>67</v>
      </c>
      <c r="E81" s="222" t="s">
        <v>300</v>
      </c>
      <c r="F81" s="220" t="s">
        <v>265</v>
      </c>
      <c r="G81" s="157" t="s">
        <v>266</v>
      </c>
      <c r="H81" s="157" t="s">
        <v>77</v>
      </c>
      <c r="I81" s="235" t="s">
        <v>301</v>
      </c>
      <c r="J81" s="273">
        <v>13</v>
      </c>
      <c r="K81" s="159">
        <v>0</v>
      </c>
      <c r="L81" s="157" t="s">
        <v>264</v>
      </c>
      <c r="M81" s="160">
        <v>1</v>
      </c>
    </row>
    <row r="82" spans="1:13" ht="21.95" customHeight="1">
      <c r="A82" s="75">
        <v>76</v>
      </c>
      <c r="B82" s="123" t="s">
        <v>154</v>
      </c>
      <c r="C82" s="123" t="s">
        <v>153</v>
      </c>
      <c r="D82" s="76" t="s">
        <v>67</v>
      </c>
      <c r="E82" s="222" t="s">
        <v>300</v>
      </c>
      <c r="F82" s="220" t="s">
        <v>265</v>
      </c>
      <c r="G82" s="157" t="s">
        <v>266</v>
      </c>
      <c r="H82" s="157" t="s">
        <v>77</v>
      </c>
      <c r="I82" s="235" t="s">
        <v>301</v>
      </c>
      <c r="J82" s="273">
        <v>13</v>
      </c>
      <c r="K82" s="159">
        <v>0</v>
      </c>
      <c r="L82" s="157" t="s">
        <v>264</v>
      </c>
      <c r="M82" s="160">
        <v>1</v>
      </c>
    </row>
    <row r="83" spans="1:13" ht="21.95" customHeight="1">
      <c r="A83" s="75">
        <v>77</v>
      </c>
      <c r="B83" s="122" t="s">
        <v>155</v>
      </c>
      <c r="C83" s="123" t="s">
        <v>153</v>
      </c>
      <c r="D83" s="76" t="s">
        <v>67</v>
      </c>
      <c r="E83" s="222" t="s">
        <v>300</v>
      </c>
      <c r="F83" s="220" t="s">
        <v>265</v>
      </c>
      <c r="G83" s="157" t="s">
        <v>266</v>
      </c>
      <c r="H83" s="157" t="s">
        <v>77</v>
      </c>
      <c r="I83" s="235" t="s">
        <v>301</v>
      </c>
      <c r="J83" s="273">
        <v>13</v>
      </c>
      <c r="K83" s="159">
        <v>0</v>
      </c>
      <c r="L83" s="157" t="s">
        <v>264</v>
      </c>
      <c r="M83" s="160">
        <v>1</v>
      </c>
    </row>
    <row r="84" spans="1:13" ht="21.95" customHeight="1">
      <c r="A84" s="75">
        <v>78</v>
      </c>
      <c r="B84" s="129" t="s">
        <v>170</v>
      </c>
      <c r="C84" s="128" t="s">
        <v>171</v>
      </c>
      <c r="D84" s="76" t="s">
        <v>67</v>
      </c>
      <c r="E84" s="258" t="s">
        <v>300</v>
      </c>
      <c r="F84" s="187" t="s">
        <v>265</v>
      </c>
      <c r="G84" s="75" t="s">
        <v>266</v>
      </c>
      <c r="H84" s="157" t="s">
        <v>77</v>
      </c>
      <c r="I84" s="242" t="s">
        <v>301</v>
      </c>
      <c r="J84" s="275">
        <v>13</v>
      </c>
      <c r="K84" s="73" t="s">
        <v>321</v>
      </c>
      <c r="L84" s="71" t="s">
        <v>264</v>
      </c>
      <c r="M84" s="74">
        <v>1</v>
      </c>
    </row>
    <row r="85" spans="1:13" ht="21.95" customHeight="1">
      <c r="A85" s="75">
        <v>79</v>
      </c>
      <c r="B85" s="129" t="s">
        <v>172</v>
      </c>
      <c r="C85" s="128" t="s">
        <v>173</v>
      </c>
      <c r="D85" s="76" t="s">
        <v>67</v>
      </c>
      <c r="E85" s="259" t="s">
        <v>349</v>
      </c>
      <c r="F85" s="296" t="s">
        <v>371</v>
      </c>
      <c r="G85" s="173" t="s">
        <v>313</v>
      </c>
      <c r="H85" s="152" t="s">
        <v>379</v>
      </c>
      <c r="I85" s="235" t="s">
        <v>380</v>
      </c>
      <c r="J85" s="276">
        <v>2</v>
      </c>
      <c r="K85" s="159" t="s">
        <v>321</v>
      </c>
      <c r="L85" s="153" t="s">
        <v>264</v>
      </c>
      <c r="M85" s="154">
        <v>1</v>
      </c>
    </row>
    <row r="86" spans="1:13" ht="21.95" customHeight="1">
      <c r="A86" s="75">
        <v>80</v>
      </c>
      <c r="B86" s="128" t="s">
        <v>174</v>
      </c>
      <c r="C86" s="128" t="s">
        <v>173</v>
      </c>
      <c r="D86" s="76" t="s">
        <v>67</v>
      </c>
      <c r="E86" s="260" t="s">
        <v>381</v>
      </c>
      <c r="F86" s="187" t="s">
        <v>371</v>
      </c>
      <c r="G86" s="75" t="s">
        <v>313</v>
      </c>
      <c r="H86" s="152" t="s">
        <v>379</v>
      </c>
      <c r="I86" s="235" t="s">
        <v>382</v>
      </c>
      <c r="J86" s="268">
        <v>2</v>
      </c>
      <c r="K86" s="159">
        <v>0</v>
      </c>
      <c r="L86" s="75" t="s">
        <v>264</v>
      </c>
      <c r="M86" s="77">
        <v>1</v>
      </c>
    </row>
    <row r="87" spans="1:13" ht="21.95" customHeight="1">
      <c r="A87" s="75">
        <v>81</v>
      </c>
      <c r="B87" s="123" t="s">
        <v>302</v>
      </c>
      <c r="C87" s="123" t="s">
        <v>151</v>
      </c>
      <c r="D87" s="76" t="s">
        <v>67</v>
      </c>
      <c r="E87" s="222" t="s">
        <v>383</v>
      </c>
      <c r="F87" s="222" t="s">
        <v>265</v>
      </c>
      <c r="G87" s="131" t="s">
        <v>316</v>
      </c>
      <c r="H87" s="161" t="s">
        <v>376</v>
      </c>
      <c r="I87" s="248">
        <v>44992</v>
      </c>
      <c r="J87" s="268">
        <v>3</v>
      </c>
      <c r="K87" s="159" t="s">
        <v>321</v>
      </c>
      <c r="L87" s="75" t="s">
        <v>264</v>
      </c>
      <c r="M87" s="77">
        <v>1</v>
      </c>
    </row>
    <row r="88" spans="1:13" ht="21.95" customHeight="1">
      <c r="A88" s="75">
        <v>82</v>
      </c>
      <c r="B88" s="121" t="s">
        <v>164</v>
      </c>
      <c r="C88" s="121" t="s">
        <v>165</v>
      </c>
      <c r="D88" s="76" t="s">
        <v>67</v>
      </c>
      <c r="E88" s="232" t="s">
        <v>384</v>
      </c>
      <c r="F88" s="232" t="s">
        <v>265</v>
      </c>
      <c r="G88" s="71" t="s">
        <v>316</v>
      </c>
      <c r="H88" s="151" t="s">
        <v>378</v>
      </c>
      <c r="I88" s="248">
        <v>44956</v>
      </c>
      <c r="J88" s="268">
        <v>3</v>
      </c>
      <c r="K88" s="159" t="s">
        <v>321</v>
      </c>
      <c r="L88" s="71" t="s">
        <v>264</v>
      </c>
      <c r="M88" s="74">
        <v>1</v>
      </c>
    </row>
    <row r="89" spans="1:13" ht="21.95" customHeight="1">
      <c r="A89" s="75">
        <v>83</v>
      </c>
      <c r="B89" s="128" t="s">
        <v>166</v>
      </c>
      <c r="C89" s="128" t="s">
        <v>165</v>
      </c>
      <c r="D89" s="76" t="s">
        <v>67</v>
      </c>
      <c r="E89" s="232" t="s">
        <v>404</v>
      </c>
      <c r="F89" s="232" t="s">
        <v>265</v>
      </c>
      <c r="G89" s="71" t="s">
        <v>316</v>
      </c>
      <c r="H89" s="151" t="s">
        <v>378</v>
      </c>
      <c r="I89" s="248">
        <v>44953</v>
      </c>
      <c r="J89" s="268">
        <v>5</v>
      </c>
      <c r="K89" s="159" t="s">
        <v>321</v>
      </c>
      <c r="L89" s="71" t="s">
        <v>264</v>
      </c>
      <c r="M89" s="74">
        <v>1</v>
      </c>
    </row>
    <row r="90" spans="1:13" ht="21.95" customHeight="1">
      <c r="A90" s="75">
        <v>84</v>
      </c>
      <c r="B90" s="128" t="s">
        <v>168</v>
      </c>
      <c r="C90" s="128" t="s">
        <v>169</v>
      </c>
      <c r="D90" s="76" t="s">
        <v>67</v>
      </c>
      <c r="E90" s="232" t="s">
        <v>405</v>
      </c>
      <c r="F90" s="232" t="s">
        <v>265</v>
      </c>
      <c r="G90" s="71" t="s">
        <v>316</v>
      </c>
      <c r="H90" s="151" t="s">
        <v>378</v>
      </c>
      <c r="I90" s="235" t="s">
        <v>385</v>
      </c>
      <c r="J90" s="268">
        <v>6</v>
      </c>
      <c r="K90" s="159">
        <v>0</v>
      </c>
      <c r="L90" s="71" t="s">
        <v>264</v>
      </c>
      <c r="M90" s="74">
        <v>1</v>
      </c>
    </row>
    <row r="91" spans="1:13" ht="21.95" customHeight="1">
      <c r="A91" s="75">
        <v>85</v>
      </c>
      <c r="B91" s="128" t="s">
        <v>177</v>
      </c>
      <c r="C91" s="128" t="s">
        <v>153</v>
      </c>
      <c r="D91" s="76" t="s">
        <v>67</v>
      </c>
      <c r="E91" s="222" t="s">
        <v>300</v>
      </c>
      <c r="F91" s="187" t="s">
        <v>265</v>
      </c>
      <c r="G91" s="75" t="s">
        <v>266</v>
      </c>
      <c r="H91" s="157" t="s">
        <v>77</v>
      </c>
      <c r="I91" s="235" t="s">
        <v>392</v>
      </c>
      <c r="J91" s="268">
        <v>13</v>
      </c>
      <c r="K91" s="159">
        <v>0</v>
      </c>
      <c r="L91" s="71" t="s">
        <v>264</v>
      </c>
      <c r="M91" s="74">
        <v>1</v>
      </c>
    </row>
    <row r="92" spans="1:13" ht="21.95" customHeight="1">
      <c r="A92" s="75">
        <v>86</v>
      </c>
      <c r="B92" s="128" t="s">
        <v>158</v>
      </c>
      <c r="C92" s="128" t="s">
        <v>153</v>
      </c>
      <c r="D92" s="76" t="s">
        <v>67</v>
      </c>
      <c r="E92" s="222" t="s">
        <v>300</v>
      </c>
      <c r="F92" s="187" t="s">
        <v>265</v>
      </c>
      <c r="G92" s="75" t="s">
        <v>266</v>
      </c>
      <c r="H92" s="157" t="s">
        <v>77</v>
      </c>
      <c r="I92" s="235" t="s">
        <v>392</v>
      </c>
      <c r="J92" s="268">
        <v>13</v>
      </c>
      <c r="K92" s="159" t="s">
        <v>321</v>
      </c>
      <c r="L92" s="71" t="s">
        <v>264</v>
      </c>
      <c r="M92" s="74">
        <v>1</v>
      </c>
    </row>
    <row r="93" spans="1:13" ht="21.95" customHeight="1">
      <c r="A93" s="75">
        <v>87</v>
      </c>
      <c r="B93" s="121" t="s">
        <v>180</v>
      </c>
      <c r="C93" s="117" t="s">
        <v>157</v>
      </c>
      <c r="D93" s="76" t="s">
        <v>67</v>
      </c>
      <c r="E93" s="220" t="s">
        <v>304</v>
      </c>
      <c r="F93" s="220" t="s">
        <v>265</v>
      </c>
      <c r="G93" s="157" t="s">
        <v>266</v>
      </c>
      <c r="H93" s="157" t="s">
        <v>77</v>
      </c>
      <c r="I93" s="235" t="s">
        <v>320</v>
      </c>
      <c r="J93" s="269">
        <v>3</v>
      </c>
      <c r="K93" s="159">
        <v>0</v>
      </c>
      <c r="L93" s="157" t="s">
        <v>264</v>
      </c>
      <c r="M93" s="160">
        <v>1</v>
      </c>
    </row>
    <row r="94" spans="1:13" ht="21.95" customHeight="1">
      <c r="A94" s="75">
        <v>88</v>
      </c>
      <c r="B94" s="122" t="s">
        <v>156</v>
      </c>
      <c r="C94" s="123" t="s">
        <v>157</v>
      </c>
      <c r="D94" s="76" t="s">
        <v>67</v>
      </c>
      <c r="E94" s="231" t="s">
        <v>304</v>
      </c>
      <c r="F94" s="187" t="s">
        <v>265</v>
      </c>
      <c r="G94" s="75" t="s">
        <v>266</v>
      </c>
      <c r="H94" s="157" t="s">
        <v>77</v>
      </c>
      <c r="I94" s="235" t="s">
        <v>320</v>
      </c>
      <c r="J94" s="268">
        <v>3</v>
      </c>
      <c r="K94" s="159">
        <v>0</v>
      </c>
      <c r="L94" s="75" t="s">
        <v>264</v>
      </c>
      <c r="M94" s="74">
        <v>1</v>
      </c>
    </row>
    <row r="95" spans="1:13" ht="21.95" customHeight="1">
      <c r="A95" s="75">
        <v>89</v>
      </c>
      <c r="B95" s="121" t="s">
        <v>178</v>
      </c>
      <c r="C95" s="117" t="s">
        <v>179</v>
      </c>
      <c r="D95" s="76" t="s">
        <v>67</v>
      </c>
      <c r="E95" s="231" t="s">
        <v>304</v>
      </c>
      <c r="F95" s="187" t="s">
        <v>265</v>
      </c>
      <c r="G95" s="75" t="s">
        <v>266</v>
      </c>
      <c r="H95" s="157" t="s">
        <v>77</v>
      </c>
      <c r="I95" s="235" t="s">
        <v>320</v>
      </c>
      <c r="J95" s="268">
        <v>3</v>
      </c>
      <c r="K95" s="159">
        <v>0</v>
      </c>
      <c r="L95" s="75" t="s">
        <v>264</v>
      </c>
      <c r="M95" s="74">
        <v>1</v>
      </c>
    </row>
    <row r="96" spans="1:13" ht="21.95" customHeight="1">
      <c r="A96" s="75">
        <v>90</v>
      </c>
      <c r="B96" s="121" t="s">
        <v>181</v>
      </c>
      <c r="C96" s="117" t="s">
        <v>182</v>
      </c>
      <c r="D96" s="76" t="s">
        <v>67</v>
      </c>
      <c r="E96" s="221" t="s">
        <v>344</v>
      </c>
      <c r="F96" s="221" t="s">
        <v>265</v>
      </c>
      <c r="G96" s="141" t="s">
        <v>316</v>
      </c>
      <c r="H96" s="161" t="s">
        <v>376</v>
      </c>
      <c r="I96" s="240" t="s">
        <v>345</v>
      </c>
      <c r="J96" s="273">
        <v>4</v>
      </c>
      <c r="K96" s="150">
        <v>0</v>
      </c>
      <c r="L96" s="141" t="s">
        <v>264</v>
      </c>
      <c r="M96" s="143">
        <v>1</v>
      </c>
    </row>
    <row r="97" spans="1:13" ht="21.95" customHeight="1">
      <c r="A97" s="75">
        <v>91</v>
      </c>
      <c r="B97" s="121" t="s">
        <v>183</v>
      </c>
      <c r="C97" s="117" t="s">
        <v>182</v>
      </c>
      <c r="D97" s="76" t="s">
        <v>67</v>
      </c>
      <c r="E97" s="221" t="s">
        <v>344</v>
      </c>
      <c r="F97" s="221" t="s">
        <v>265</v>
      </c>
      <c r="G97" s="141" t="s">
        <v>316</v>
      </c>
      <c r="H97" s="161" t="s">
        <v>376</v>
      </c>
      <c r="I97" s="240" t="s">
        <v>346</v>
      </c>
      <c r="J97" s="273">
        <v>4</v>
      </c>
      <c r="K97" s="150">
        <v>0</v>
      </c>
      <c r="L97" s="141" t="s">
        <v>264</v>
      </c>
      <c r="M97" s="143">
        <v>1</v>
      </c>
    </row>
    <row r="98" spans="1:13" ht="21.95" customHeight="1">
      <c r="A98" s="75">
        <v>92</v>
      </c>
      <c r="B98" s="121" t="s">
        <v>185</v>
      </c>
      <c r="C98" s="117" t="s">
        <v>163</v>
      </c>
      <c r="D98" s="76" t="s">
        <v>67</v>
      </c>
      <c r="E98" s="217" t="s">
        <v>347</v>
      </c>
      <c r="F98" s="221" t="s">
        <v>356</v>
      </c>
      <c r="G98" s="141" t="s">
        <v>316</v>
      </c>
      <c r="H98" s="161" t="s">
        <v>376</v>
      </c>
      <c r="I98" s="240" t="s">
        <v>348</v>
      </c>
      <c r="J98" s="273">
        <v>2</v>
      </c>
      <c r="K98" s="159">
        <v>0</v>
      </c>
      <c r="L98" s="141" t="s">
        <v>264</v>
      </c>
      <c r="M98" s="143">
        <v>1</v>
      </c>
    </row>
    <row r="99" spans="1:13" ht="21.95" customHeight="1">
      <c r="A99" s="75">
        <v>93</v>
      </c>
      <c r="B99" s="121" t="s">
        <v>188</v>
      </c>
      <c r="C99" s="117" t="s">
        <v>187</v>
      </c>
      <c r="D99" s="76" t="s">
        <v>67</v>
      </c>
      <c r="E99" s="217" t="s">
        <v>349</v>
      </c>
      <c r="F99" s="221" t="s">
        <v>371</v>
      </c>
      <c r="G99" s="141" t="s">
        <v>316</v>
      </c>
      <c r="H99" s="161" t="s">
        <v>376</v>
      </c>
      <c r="I99" s="240" t="s">
        <v>350</v>
      </c>
      <c r="J99" s="273">
        <v>4</v>
      </c>
      <c r="K99" s="159">
        <v>0</v>
      </c>
      <c r="L99" s="141" t="s">
        <v>264</v>
      </c>
      <c r="M99" s="143">
        <v>1</v>
      </c>
    </row>
    <row r="100" spans="1:13" ht="21.95" customHeight="1">
      <c r="A100" s="75">
        <v>94</v>
      </c>
      <c r="B100" s="121" t="s">
        <v>191</v>
      </c>
      <c r="C100" s="117" t="s">
        <v>182</v>
      </c>
      <c r="D100" s="76" t="s">
        <v>67</v>
      </c>
      <c r="E100" s="182" t="s">
        <v>336</v>
      </c>
      <c r="F100" s="182" t="s">
        <v>265</v>
      </c>
      <c r="G100" s="146" t="s">
        <v>266</v>
      </c>
      <c r="H100" s="146" t="s">
        <v>329</v>
      </c>
      <c r="I100" s="237" t="s">
        <v>337</v>
      </c>
      <c r="J100" s="271">
        <v>16</v>
      </c>
      <c r="K100" s="155">
        <v>0</v>
      </c>
      <c r="L100" s="146" t="s">
        <v>264</v>
      </c>
      <c r="M100" s="184">
        <v>1</v>
      </c>
    </row>
    <row r="101" spans="1:13" ht="21.95" customHeight="1">
      <c r="A101" s="75">
        <v>95</v>
      </c>
      <c r="B101" s="121" t="s">
        <v>192</v>
      </c>
      <c r="C101" s="117" t="s">
        <v>182</v>
      </c>
      <c r="D101" s="76" t="s">
        <v>67</v>
      </c>
      <c r="E101" s="182" t="s">
        <v>304</v>
      </c>
      <c r="F101" s="182" t="s">
        <v>265</v>
      </c>
      <c r="G101" s="145" t="s">
        <v>266</v>
      </c>
      <c r="H101" s="75" t="s">
        <v>77</v>
      </c>
      <c r="I101" s="247">
        <v>44859</v>
      </c>
      <c r="J101" s="269">
        <v>3</v>
      </c>
      <c r="K101" s="159">
        <v>0</v>
      </c>
      <c r="L101" s="157" t="s">
        <v>264</v>
      </c>
      <c r="M101" s="160">
        <v>1</v>
      </c>
    </row>
    <row r="102" spans="1:13" ht="21.95" customHeight="1">
      <c r="A102" s="75">
        <v>96</v>
      </c>
      <c r="B102" s="117" t="s">
        <v>249</v>
      </c>
      <c r="C102" s="117" t="s">
        <v>182</v>
      </c>
      <c r="D102" s="76" t="s">
        <v>67</v>
      </c>
      <c r="E102" s="182" t="s">
        <v>330</v>
      </c>
      <c r="F102" s="182" t="s">
        <v>371</v>
      </c>
      <c r="G102" s="146" t="s">
        <v>316</v>
      </c>
      <c r="H102" s="161" t="s">
        <v>376</v>
      </c>
      <c r="I102" s="249">
        <v>44945</v>
      </c>
      <c r="J102" s="271">
        <v>3</v>
      </c>
      <c r="K102" s="155">
        <v>0</v>
      </c>
      <c r="L102" s="146" t="s">
        <v>264</v>
      </c>
      <c r="M102" s="184">
        <v>1</v>
      </c>
    </row>
    <row r="103" spans="1:13" ht="21.95" customHeight="1">
      <c r="A103" s="75">
        <v>97</v>
      </c>
      <c r="B103" s="121" t="s">
        <v>195</v>
      </c>
      <c r="C103" s="117" t="s">
        <v>163</v>
      </c>
      <c r="D103" s="76" t="s">
        <v>67</v>
      </c>
      <c r="E103" s="182" t="s">
        <v>304</v>
      </c>
      <c r="F103" s="182" t="s">
        <v>265</v>
      </c>
      <c r="G103" s="145" t="s">
        <v>266</v>
      </c>
      <c r="H103" s="75" t="s">
        <v>77</v>
      </c>
      <c r="I103" s="247">
        <v>44859</v>
      </c>
      <c r="J103" s="269">
        <v>3</v>
      </c>
      <c r="K103" s="159">
        <v>0</v>
      </c>
      <c r="L103" s="157" t="s">
        <v>264</v>
      </c>
      <c r="M103" s="160">
        <v>1</v>
      </c>
    </row>
    <row r="104" spans="1:13" ht="21.95" customHeight="1">
      <c r="A104" s="75">
        <v>98</v>
      </c>
      <c r="B104" s="121" t="s">
        <v>196</v>
      </c>
      <c r="C104" s="117" t="s">
        <v>163</v>
      </c>
      <c r="D104" s="76" t="s">
        <v>67</v>
      </c>
      <c r="E104" s="182" t="s">
        <v>304</v>
      </c>
      <c r="F104" s="182" t="s">
        <v>265</v>
      </c>
      <c r="G104" s="145" t="s">
        <v>266</v>
      </c>
      <c r="H104" s="75" t="s">
        <v>77</v>
      </c>
      <c r="I104" s="247">
        <v>44859</v>
      </c>
      <c r="J104" s="269">
        <v>3</v>
      </c>
      <c r="K104" s="159">
        <v>0</v>
      </c>
      <c r="L104" s="157" t="s">
        <v>264</v>
      </c>
      <c r="M104" s="160">
        <v>1</v>
      </c>
    </row>
    <row r="105" spans="1:13" ht="21.95" customHeight="1">
      <c r="A105" s="75">
        <v>99</v>
      </c>
      <c r="B105" s="121" t="s">
        <v>198</v>
      </c>
      <c r="C105" s="117" t="s">
        <v>187</v>
      </c>
      <c r="D105" s="76" t="s">
        <v>67</v>
      </c>
      <c r="E105" s="220" t="s">
        <v>326</v>
      </c>
      <c r="F105" s="220" t="s">
        <v>265</v>
      </c>
      <c r="G105" s="157" t="s">
        <v>266</v>
      </c>
      <c r="H105" s="157" t="s">
        <v>327</v>
      </c>
      <c r="I105" s="247">
        <v>44894</v>
      </c>
      <c r="J105" s="269">
        <v>8</v>
      </c>
      <c r="K105" s="159">
        <v>0</v>
      </c>
      <c r="L105" s="146" t="s">
        <v>264</v>
      </c>
      <c r="M105" s="184">
        <v>1</v>
      </c>
    </row>
    <row r="106" spans="1:13" ht="21.95" customHeight="1">
      <c r="A106" s="75">
        <v>100</v>
      </c>
      <c r="B106" s="121" t="s">
        <v>250</v>
      </c>
      <c r="C106" s="117" t="s">
        <v>187</v>
      </c>
      <c r="D106" s="76" t="s">
        <v>67</v>
      </c>
      <c r="E106" s="182" t="s">
        <v>304</v>
      </c>
      <c r="F106" s="182" t="s">
        <v>265</v>
      </c>
      <c r="G106" s="145" t="s">
        <v>266</v>
      </c>
      <c r="H106" s="75" t="s">
        <v>77</v>
      </c>
      <c r="I106" s="247">
        <v>44859</v>
      </c>
      <c r="J106" s="269">
        <v>3</v>
      </c>
      <c r="K106" s="159">
        <v>0</v>
      </c>
      <c r="L106" s="157" t="s">
        <v>264</v>
      </c>
      <c r="M106" s="160">
        <v>1</v>
      </c>
    </row>
    <row r="107" spans="1:13" ht="21.95" customHeight="1">
      <c r="A107" s="75">
        <v>101</v>
      </c>
      <c r="B107" s="121" t="s">
        <v>200</v>
      </c>
      <c r="C107" s="117" t="s">
        <v>201</v>
      </c>
      <c r="D107" s="76" t="s">
        <v>67</v>
      </c>
      <c r="E107" s="182" t="s">
        <v>330</v>
      </c>
      <c r="F107" s="182" t="s">
        <v>371</v>
      </c>
      <c r="G107" s="146" t="s">
        <v>316</v>
      </c>
      <c r="H107" s="161" t="s">
        <v>376</v>
      </c>
      <c r="I107" s="247">
        <v>44986</v>
      </c>
      <c r="J107" s="271">
        <v>3</v>
      </c>
      <c r="K107" s="155">
        <v>0</v>
      </c>
      <c r="L107" s="146" t="s">
        <v>264</v>
      </c>
      <c r="M107" s="184">
        <v>1</v>
      </c>
    </row>
    <row r="108" spans="1:13" ht="21.95" customHeight="1">
      <c r="A108" s="75">
        <v>102</v>
      </c>
      <c r="B108" s="121" t="s">
        <v>203</v>
      </c>
      <c r="C108" s="117" t="s">
        <v>157</v>
      </c>
      <c r="D108" s="76" t="s">
        <v>67</v>
      </c>
      <c r="E108" s="182" t="s">
        <v>338</v>
      </c>
      <c r="F108" s="182" t="s">
        <v>265</v>
      </c>
      <c r="G108" s="146" t="s">
        <v>316</v>
      </c>
      <c r="H108" s="161" t="s">
        <v>376</v>
      </c>
      <c r="I108" s="247">
        <v>44986</v>
      </c>
      <c r="J108" s="271">
        <v>3</v>
      </c>
      <c r="K108" s="155">
        <v>0</v>
      </c>
      <c r="L108" s="146" t="s">
        <v>264</v>
      </c>
      <c r="M108" s="184">
        <v>1</v>
      </c>
    </row>
    <row r="109" spans="1:13" ht="21.95" customHeight="1">
      <c r="A109" s="75">
        <v>103</v>
      </c>
      <c r="B109" s="164" t="s">
        <v>284</v>
      </c>
      <c r="C109" s="165" t="s">
        <v>182</v>
      </c>
      <c r="D109" s="140" t="s">
        <v>67</v>
      </c>
      <c r="E109" s="265" t="s">
        <v>425</v>
      </c>
      <c r="F109" s="265" t="s">
        <v>371</v>
      </c>
      <c r="G109" s="174" t="s">
        <v>316</v>
      </c>
      <c r="H109" s="161" t="s">
        <v>376</v>
      </c>
      <c r="I109" s="263" t="s">
        <v>400</v>
      </c>
      <c r="J109" s="267">
        <v>3</v>
      </c>
      <c r="K109" s="162">
        <v>0</v>
      </c>
      <c r="L109" s="146" t="s">
        <v>264</v>
      </c>
      <c r="M109" s="178">
        <v>1</v>
      </c>
    </row>
    <row r="110" spans="1:13" ht="21.95" customHeight="1">
      <c r="A110" s="75">
        <v>104</v>
      </c>
      <c r="B110" s="164" t="s">
        <v>204</v>
      </c>
      <c r="C110" s="165" t="s">
        <v>182</v>
      </c>
      <c r="D110" s="140" t="s">
        <v>67</v>
      </c>
      <c r="E110" s="265" t="s">
        <v>413</v>
      </c>
      <c r="F110" s="265" t="s">
        <v>371</v>
      </c>
      <c r="G110" s="174" t="s">
        <v>316</v>
      </c>
      <c r="H110" s="161" t="s">
        <v>376</v>
      </c>
      <c r="I110" s="263" t="s">
        <v>400</v>
      </c>
      <c r="J110" s="267">
        <v>1</v>
      </c>
      <c r="K110" s="162">
        <v>0</v>
      </c>
      <c r="L110" s="146" t="s">
        <v>264</v>
      </c>
      <c r="M110" s="178">
        <v>1</v>
      </c>
    </row>
    <row r="111" spans="1:13" ht="21.95" customHeight="1">
      <c r="A111" s="75">
        <v>105</v>
      </c>
      <c r="B111" s="165" t="s">
        <v>205</v>
      </c>
      <c r="C111" s="165" t="s">
        <v>182</v>
      </c>
      <c r="D111" s="140" t="s">
        <v>67</v>
      </c>
      <c r="E111" s="265" t="s">
        <v>414</v>
      </c>
      <c r="F111" s="265" t="s">
        <v>371</v>
      </c>
      <c r="G111" s="174" t="s">
        <v>316</v>
      </c>
      <c r="H111" s="161" t="s">
        <v>376</v>
      </c>
      <c r="I111" s="263" t="s">
        <v>400</v>
      </c>
      <c r="J111" s="268">
        <v>3</v>
      </c>
      <c r="K111" s="162">
        <v>0</v>
      </c>
      <c r="L111" s="146" t="s">
        <v>264</v>
      </c>
      <c r="M111" s="77">
        <v>1</v>
      </c>
    </row>
    <row r="112" spans="1:13" ht="21.95" customHeight="1">
      <c r="A112" s="75">
        <v>106</v>
      </c>
      <c r="B112" s="164" t="s">
        <v>282</v>
      </c>
      <c r="C112" s="165" t="s">
        <v>182</v>
      </c>
      <c r="D112" s="140" t="s">
        <v>67</v>
      </c>
      <c r="E112" s="265" t="s">
        <v>414</v>
      </c>
      <c r="F112" s="265" t="s">
        <v>371</v>
      </c>
      <c r="G112" s="174" t="s">
        <v>316</v>
      </c>
      <c r="H112" s="161" t="s">
        <v>376</v>
      </c>
      <c r="I112" s="263" t="s">
        <v>400</v>
      </c>
      <c r="J112" s="268">
        <v>3</v>
      </c>
      <c r="K112" s="162">
        <v>0</v>
      </c>
      <c r="L112" s="146" t="s">
        <v>264</v>
      </c>
      <c r="M112" s="77">
        <v>1</v>
      </c>
    </row>
    <row r="113" spans="1:13" ht="21.95" customHeight="1">
      <c r="A113" s="75">
        <v>107</v>
      </c>
      <c r="B113" s="164" t="s">
        <v>430</v>
      </c>
      <c r="C113" s="165" t="s">
        <v>182</v>
      </c>
      <c r="D113" s="140" t="s">
        <v>67</v>
      </c>
      <c r="E113" s="265" t="s">
        <v>414</v>
      </c>
      <c r="F113" s="265" t="s">
        <v>371</v>
      </c>
      <c r="G113" s="174" t="s">
        <v>316</v>
      </c>
      <c r="H113" s="161" t="s">
        <v>376</v>
      </c>
      <c r="I113" s="263" t="s">
        <v>400</v>
      </c>
      <c r="J113" s="268">
        <v>3</v>
      </c>
      <c r="K113" s="162">
        <v>0</v>
      </c>
      <c r="L113" s="146" t="s">
        <v>264</v>
      </c>
      <c r="M113" s="77">
        <v>1</v>
      </c>
    </row>
    <row r="114" spans="1:13" ht="21.95" customHeight="1">
      <c r="A114" s="75">
        <v>108</v>
      </c>
      <c r="B114" s="166" t="s">
        <v>206</v>
      </c>
      <c r="C114" s="166" t="s">
        <v>182</v>
      </c>
      <c r="D114" s="140" t="s">
        <v>67</v>
      </c>
      <c r="E114" s="265" t="s">
        <v>425</v>
      </c>
      <c r="F114" s="265" t="s">
        <v>371</v>
      </c>
      <c r="G114" s="174" t="s">
        <v>316</v>
      </c>
      <c r="H114" s="161" t="s">
        <v>376</v>
      </c>
      <c r="I114" s="263" t="s">
        <v>400</v>
      </c>
      <c r="J114" s="267">
        <v>3</v>
      </c>
      <c r="K114" s="162">
        <v>0</v>
      </c>
      <c r="L114" s="146" t="s">
        <v>264</v>
      </c>
      <c r="M114" s="178">
        <v>1</v>
      </c>
    </row>
    <row r="115" spans="1:13" ht="21.95" customHeight="1">
      <c r="A115" s="75">
        <v>109</v>
      </c>
      <c r="B115" s="167" t="s">
        <v>295</v>
      </c>
      <c r="C115" s="166" t="s">
        <v>182</v>
      </c>
      <c r="D115" s="140" t="s">
        <v>67</v>
      </c>
      <c r="E115" s="265" t="s">
        <v>414</v>
      </c>
      <c r="F115" s="265" t="s">
        <v>371</v>
      </c>
      <c r="G115" s="174" t="s">
        <v>316</v>
      </c>
      <c r="H115" s="161" t="s">
        <v>376</v>
      </c>
      <c r="I115" s="263" t="s">
        <v>400</v>
      </c>
      <c r="J115" s="268">
        <v>3</v>
      </c>
      <c r="K115" s="162">
        <v>0</v>
      </c>
      <c r="L115" s="146" t="s">
        <v>264</v>
      </c>
      <c r="M115" s="77">
        <v>1</v>
      </c>
    </row>
    <row r="116" spans="1:13" ht="21.95" customHeight="1">
      <c r="A116" s="75">
        <v>110</v>
      </c>
      <c r="B116" s="164" t="s">
        <v>207</v>
      </c>
      <c r="C116" s="165" t="s">
        <v>182</v>
      </c>
      <c r="D116" s="140" t="s">
        <v>67</v>
      </c>
      <c r="E116" s="265" t="s">
        <v>414</v>
      </c>
      <c r="F116" s="265" t="s">
        <v>371</v>
      </c>
      <c r="G116" s="174" t="s">
        <v>316</v>
      </c>
      <c r="H116" s="161" t="s">
        <v>376</v>
      </c>
      <c r="I116" s="263" t="s">
        <v>400</v>
      </c>
      <c r="J116" s="268">
        <v>3</v>
      </c>
      <c r="K116" s="162">
        <v>0</v>
      </c>
      <c r="L116" s="146" t="s">
        <v>264</v>
      </c>
      <c r="M116" s="77">
        <v>1</v>
      </c>
    </row>
    <row r="117" spans="1:13" ht="21.95" customHeight="1">
      <c r="A117" s="75">
        <v>111</v>
      </c>
      <c r="B117" s="165" t="s">
        <v>208</v>
      </c>
      <c r="C117" s="165" t="s">
        <v>182</v>
      </c>
      <c r="D117" s="140" t="s">
        <v>67</v>
      </c>
      <c r="E117" s="265" t="s">
        <v>425</v>
      </c>
      <c r="F117" s="265" t="s">
        <v>371</v>
      </c>
      <c r="G117" s="174" t="s">
        <v>316</v>
      </c>
      <c r="H117" s="161" t="s">
        <v>376</v>
      </c>
      <c r="I117" s="263" t="s">
        <v>400</v>
      </c>
      <c r="J117" s="267">
        <v>3</v>
      </c>
      <c r="K117" s="162">
        <v>0</v>
      </c>
      <c r="L117" s="146" t="s">
        <v>264</v>
      </c>
      <c r="M117" s="178">
        <v>1</v>
      </c>
    </row>
    <row r="118" spans="1:13" ht="21.95" customHeight="1">
      <c r="A118" s="75">
        <v>112</v>
      </c>
      <c r="B118" s="165" t="s">
        <v>209</v>
      </c>
      <c r="C118" s="165" t="s">
        <v>182</v>
      </c>
      <c r="D118" s="140" t="s">
        <v>67</v>
      </c>
      <c r="E118" s="265" t="s">
        <v>414</v>
      </c>
      <c r="F118" s="265" t="s">
        <v>371</v>
      </c>
      <c r="G118" s="174" t="s">
        <v>316</v>
      </c>
      <c r="H118" s="161" t="s">
        <v>376</v>
      </c>
      <c r="I118" s="263" t="s">
        <v>400</v>
      </c>
      <c r="J118" s="268">
        <v>3</v>
      </c>
      <c r="K118" s="162">
        <v>0</v>
      </c>
      <c r="L118" s="146" t="s">
        <v>264</v>
      </c>
      <c r="M118" s="77">
        <v>1</v>
      </c>
    </row>
    <row r="119" spans="1:13" ht="21.95" customHeight="1">
      <c r="A119" s="75">
        <v>113</v>
      </c>
      <c r="B119" s="164" t="s">
        <v>210</v>
      </c>
      <c r="C119" s="165" t="s">
        <v>182</v>
      </c>
      <c r="D119" s="140" t="s">
        <v>67</v>
      </c>
      <c r="E119" s="265" t="s">
        <v>414</v>
      </c>
      <c r="F119" s="265" t="s">
        <v>371</v>
      </c>
      <c r="G119" s="174" t="s">
        <v>316</v>
      </c>
      <c r="H119" s="161" t="s">
        <v>376</v>
      </c>
      <c r="I119" s="263" t="s">
        <v>400</v>
      </c>
      <c r="J119" s="268">
        <v>3</v>
      </c>
      <c r="K119" s="162">
        <v>0</v>
      </c>
      <c r="L119" s="146" t="s">
        <v>264</v>
      </c>
      <c r="M119" s="77">
        <v>1</v>
      </c>
    </row>
    <row r="120" spans="1:13" ht="21.95" customHeight="1">
      <c r="A120" s="75">
        <v>114</v>
      </c>
      <c r="B120" s="167" t="s">
        <v>211</v>
      </c>
      <c r="C120" s="166" t="s">
        <v>182</v>
      </c>
      <c r="D120" s="140" t="s">
        <v>67</v>
      </c>
      <c r="E120" s="265" t="s">
        <v>414</v>
      </c>
      <c r="F120" s="265" t="s">
        <v>371</v>
      </c>
      <c r="G120" s="174" t="s">
        <v>316</v>
      </c>
      <c r="H120" s="161" t="s">
        <v>376</v>
      </c>
      <c r="I120" s="263" t="s">
        <v>400</v>
      </c>
      <c r="J120" s="268">
        <v>3</v>
      </c>
      <c r="K120" s="162">
        <v>0</v>
      </c>
      <c r="L120" s="146" t="s">
        <v>264</v>
      </c>
      <c r="M120" s="77">
        <v>1</v>
      </c>
    </row>
    <row r="121" spans="1:13" ht="21.95" customHeight="1">
      <c r="A121" s="75">
        <v>115</v>
      </c>
      <c r="B121" s="164" t="s">
        <v>224</v>
      </c>
      <c r="C121" s="165" t="s">
        <v>182</v>
      </c>
      <c r="D121" s="140" t="s">
        <v>67</v>
      </c>
      <c r="E121" s="265" t="s">
        <v>414</v>
      </c>
      <c r="F121" s="265" t="s">
        <v>371</v>
      </c>
      <c r="G121" s="174" t="s">
        <v>316</v>
      </c>
      <c r="H121" s="161" t="s">
        <v>376</v>
      </c>
      <c r="I121" s="278" t="s">
        <v>426</v>
      </c>
      <c r="J121" s="268">
        <v>3</v>
      </c>
      <c r="K121" s="162">
        <v>0</v>
      </c>
      <c r="L121" s="146" t="s">
        <v>264</v>
      </c>
      <c r="M121" s="77">
        <v>1</v>
      </c>
    </row>
    <row r="122" spans="1:13" ht="21.95" customHeight="1">
      <c r="A122" s="75">
        <v>116</v>
      </c>
      <c r="B122" s="165" t="s">
        <v>283</v>
      </c>
      <c r="C122" s="165" t="s">
        <v>182</v>
      </c>
      <c r="D122" s="140" t="s">
        <v>67</v>
      </c>
      <c r="E122" s="265" t="s">
        <v>414</v>
      </c>
      <c r="F122" s="265" t="s">
        <v>371</v>
      </c>
      <c r="G122" s="174" t="s">
        <v>316</v>
      </c>
      <c r="H122" s="161" t="s">
        <v>376</v>
      </c>
      <c r="I122" s="263" t="s">
        <v>400</v>
      </c>
      <c r="J122" s="268">
        <v>3</v>
      </c>
      <c r="K122" s="162">
        <v>0</v>
      </c>
      <c r="L122" s="146" t="s">
        <v>264</v>
      </c>
      <c r="M122" s="77">
        <v>1</v>
      </c>
    </row>
    <row r="123" spans="1:13" ht="21.95" customHeight="1">
      <c r="A123" s="75">
        <v>117</v>
      </c>
      <c r="B123" s="164" t="s">
        <v>212</v>
      </c>
      <c r="C123" s="165" t="s">
        <v>163</v>
      </c>
      <c r="D123" s="140" t="s">
        <v>67</v>
      </c>
      <c r="E123" s="265" t="s">
        <v>414</v>
      </c>
      <c r="F123" s="265" t="s">
        <v>371</v>
      </c>
      <c r="G123" s="174" t="s">
        <v>316</v>
      </c>
      <c r="H123" s="161" t="s">
        <v>376</v>
      </c>
      <c r="I123" s="263" t="s">
        <v>400</v>
      </c>
      <c r="J123" s="268">
        <v>3</v>
      </c>
      <c r="K123" s="162">
        <v>0</v>
      </c>
      <c r="L123" s="146" t="s">
        <v>264</v>
      </c>
      <c r="M123" s="77">
        <v>1</v>
      </c>
    </row>
    <row r="124" spans="1:13" ht="21.95" customHeight="1">
      <c r="A124" s="75">
        <v>118</v>
      </c>
      <c r="B124" s="164" t="s">
        <v>213</v>
      </c>
      <c r="C124" s="165" t="s">
        <v>163</v>
      </c>
      <c r="D124" s="140" t="s">
        <v>67</v>
      </c>
      <c r="E124" s="265" t="s">
        <v>413</v>
      </c>
      <c r="F124" s="265" t="s">
        <v>371</v>
      </c>
      <c r="G124" s="174" t="s">
        <v>316</v>
      </c>
      <c r="H124" s="161" t="s">
        <v>376</v>
      </c>
      <c r="I124" s="263" t="s">
        <v>400</v>
      </c>
      <c r="J124" s="267">
        <v>1</v>
      </c>
      <c r="K124" s="162">
        <v>0</v>
      </c>
      <c r="L124" s="146" t="s">
        <v>264</v>
      </c>
      <c r="M124" s="178">
        <v>1</v>
      </c>
    </row>
    <row r="125" spans="1:13" ht="21.95" customHeight="1">
      <c r="A125" s="75">
        <v>119</v>
      </c>
      <c r="B125" s="164" t="s">
        <v>214</v>
      </c>
      <c r="C125" s="165" t="s">
        <v>163</v>
      </c>
      <c r="D125" s="140" t="s">
        <v>67</v>
      </c>
      <c r="E125" s="265" t="s">
        <v>414</v>
      </c>
      <c r="F125" s="265" t="s">
        <v>371</v>
      </c>
      <c r="G125" s="174" t="s">
        <v>316</v>
      </c>
      <c r="H125" s="161" t="s">
        <v>376</v>
      </c>
      <c r="I125" s="263" t="s">
        <v>400</v>
      </c>
      <c r="J125" s="268">
        <v>3</v>
      </c>
      <c r="K125" s="162">
        <v>0</v>
      </c>
      <c r="L125" s="146" t="s">
        <v>264</v>
      </c>
      <c r="M125" s="77">
        <v>1</v>
      </c>
    </row>
    <row r="126" spans="1:13" ht="21.95" customHeight="1">
      <c r="A126" s="75">
        <v>120</v>
      </c>
      <c r="B126" s="167" t="s">
        <v>162</v>
      </c>
      <c r="C126" s="166" t="s">
        <v>163</v>
      </c>
      <c r="D126" s="140" t="s">
        <v>67</v>
      </c>
      <c r="E126" s="265" t="s">
        <v>427</v>
      </c>
      <c r="F126" s="265" t="s">
        <v>265</v>
      </c>
      <c r="G126" s="174" t="s">
        <v>306</v>
      </c>
      <c r="H126" s="161" t="s">
        <v>77</v>
      </c>
      <c r="I126" s="263" t="s">
        <v>428</v>
      </c>
      <c r="J126" s="264">
        <v>3</v>
      </c>
      <c r="K126" s="162">
        <v>0</v>
      </c>
      <c r="L126" s="146" t="s">
        <v>264</v>
      </c>
      <c r="M126" s="216">
        <v>1</v>
      </c>
    </row>
    <row r="127" spans="1:13" ht="21.95" customHeight="1">
      <c r="A127" s="75">
        <v>121</v>
      </c>
      <c r="B127" s="164" t="s">
        <v>215</v>
      </c>
      <c r="C127" s="165" t="s">
        <v>187</v>
      </c>
      <c r="D127" s="140" t="s">
        <v>67</v>
      </c>
      <c r="E127" s="265" t="s">
        <v>413</v>
      </c>
      <c r="F127" s="265" t="s">
        <v>371</v>
      </c>
      <c r="G127" s="174" t="s">
        <v>316</v>
      </c>
      <c r="H127" s="161" t="s">
        <v>376</v>
      </c>
      <c r="I127" s="263" t="s">
        <v>400</v>
      </c>
      <c r="J127" s="267">
        <v>1</v>
      </c>
      <c r="K127" s="162">
        <v>0</v>
      </c>
      <c r="L127" s="146" t="s">
        <v>264</v>
      </c>
      <c r="M127" s="178">
        <v>1</v>
      </c>
    </row>
    <row r="128" spans="1:13" ht="21.95" customHeight="1">
      <c r="A128" s="75">
        <v>122</v>
      </c>
      <c r="B128" s="164" t="s">
        <v>216</v>
      </c>
      <c r="C128" s="165" t="s">
        <v>187</v>
      </c>
      <c r="D128" s="140" t="s">
        <v>67</v>
      </c>
      <c r="E128" s="265" t="s">
        <v>425</v>
      </c>
      <c r="F128" s="265" t="s">
        <v>371</v>
      </c>
      <c r="G128" s="174" t="s">
        <v>316</v>
      </c>
      <c r="H128" s="161" t="s">
        <v>376</v>
      </c>
      <c r="I128" s="263" t="s">
        <v>400</v>
      </c>
      <c r="J128" s="267">
        <v>3</v>
      </c>
      <c r="K128" s="162">
        <v>0</v>
      </c>
      <c r="L128" s="146" t="s">
        <v>264</v>
      </c>
      <c r="M128" s="178">
        <v>1</v>
      </c>
    </row>
    <row r="129" spans="1:13" ht="21.95" customHeight="1">
      <c r="A129" s="75">
        <v>123</v>
      </c>
      <c r="B129" s="164" t="s">
        <v>217</v>
      </c>
      <c r="C129" s="165" t="s">
        <v>187</v>
      </c>
      <c r="D129" s="140" t="s">
        <v>67</v>
      </c>
      <c r="E129" s="265" t="s">
        <v>413</v>
      </c>
      <c r="F129" s="265" t="s">
        <v>371</v>
      </c>
      <c r="G129" s="174" t="s">
        <v>316</v>
      </c>
      <c r="H129" s="161" t="s">
        <v>376</v>
      </c>
      <c r="I129" s="263" t="s">
        <v>400</v>
      </c>
      <c r="J129" s="267">
        <v>1</v>
      </c>
      <c r="K129" s="162">
        <v>0</v>
      </c>
      <c r="L129" s="146" t="s">
        <v>264</v>
      </c>
      <c r="M129" s="178">
        <v>1</v>
      </c>
    </row>
    <row r="130" spans="1:13" ht="21.95" customHeight="1">
      <c r="A130" s="75">
        <v>124</v>
      </c>
      <c r="B130" s="164" t="s">
        <v>218</v>
      </c>
      <c r="C130" s="165" t="s">
        <v>187</v>
      </c>
      <c r="D130" s="140" t="s">
        <v>67</v>
      </c>
      <c r="E130" s="265" t="s">
        <v>414</v>
      </c>
      <c r="F130" s="265" t="s">
        <v>371</v>
      </c>
      <c r="G130" s="174" t="s">
        <v>316</v>
      </c>
      <c r="H130" s="161" t="s">
        <v>376</v>
      </c>
      <c r="I130" s="263" t="s">
        <v>400</v>
      </c>
      <c r="J130" s="268">
        <v>3</v>
      </c>
      <c r="K130" s="162">
        <v>0</v>
      </c>
      <c r="L130" s="146" t="s">
        <v>264</v>
      </c>
      <c r="M130" s="77">
        <v>1</v>
      </c>
    </row>
    <row r="131" spans="1:13" ht="21.95" customHeight="1">
      <c r="A131" s="75">
        <v>125</v>
      </c>
      <c r="B131" s="164" t="s">
        <v>219</v>
      </c>
      <c r="C131" s="165" t="s">
        <v>187</v>
      </c>
      <c r="D131" s="140" t="s">
        <v>67</v>
      </c>
      <c r="E131" s="265" t="s">
        <v>425</v>
      </c>
      <c r="F131" s="265" t="s">
        <v>371</v>
      </c>
      <c r="G131" s="174" t="s">
        <v>316</v>
      </c>
      <c r="H131" s="161" t="s">
        <v>376</v>
      </c>
      <c r="I131" s="263" t="s">
        <v>400</v>
      </c>
      <c r="J131" s="267">
        <v>3</v>
      </c>
      <c r="K131" s="162">
        <v>0</v>
      </c>
      <c r="L131" s="146" t="s">
        <v>264</v>
      </c>
      <c r="M131" s="178">
        <v>1</v>
      </c>
    </row>
    <row r="132" spans="1:13" ht="21.95" customHeight="1">
      <c r="A132" s="75">
        <v>126</v>
      </c>
      <c r="B132" s="164" t="s">
        <v>220</v>
      </c>
      <c r="C132" s="165" t="s">
        <v>187</v>
      </c>
      <c r="D132" s="140" t="s">
        <v>67</v>
      </c>
      <c r="E132" s="265" t="s">
        <v>414</v>
      </c>
      <c r="F132" s="265" t="s">
        <v>371</v>
      </c>
      <c r="G132" s="174" t="s">
        <v>316</v>
      </c>
      <c r="H132" s="161" t="s">
        <v>376</v>
      </c>
      <c r="I132" s="278" t="s">
        <v>429</v>
      </c>
      <c r="J132" s="268">
        <v>3</v>
      </c>
      <c r="K132" s="162">
        <v>0</v>
      </c>
      <c r="L132" s="146" t="s">
        <v>264</v>
      </c>
      <c r="M132" s="77">
        <v>1</v>
      </c>
    </row>
    <row r="133" spans="1:13" ht="21.95" customHeight="1">
      <c r="A133" s="75">
        <v>127</v>
      </c>
      <c r="B133" s="164" t="s">
        <v>221</v>
      </c>
      <c r="C133" s="165" t="s">
        <v>187</v>
      </c>
      <c r="D133" s="140" t="s">
        <v>67</v>
      </c>
      <c r="E133" s="265" t="s">
        <v>413</v>
      </c>
      <c r="F133" s="265" t="s">
        <v>371</v>
      </c>
      <c r="G133" s="174" t="s">
        <v>316</v>
      </c>
      <c r="H133" s="161" t="s">
        <v>376</v>
      </c>
      <c r="I133" s="263" t="s">
        <v>400</v>
      </c>
      <c r="J133" s="267">
        <v>1</v>
      </c>
      <c r="K133" s="162">
        <v>0</v>
      </c>
      <c r="L133" s="146" t="s">
        <v>264</v>
      </c>
      <c r="M133" s="178">
        <v>1</v>
      </c>
    </row>
    <row r="134" spans="1:13" ht="21.95" customHeight="1">
      <c r="A134" s="75">
        <v>128</v>
      </c>
      <c r="B134" s="164" t="s">
        <v>222</v>
      </c>
      <c r="C134" s="165" t="s">
        <v>201</v>
      </c>
      <c r="D134" s="140" t="s">
        <v>67</v>
      </c>
      <c r="E134" s="265" t="s">
        <v>413</v>
      </c>
      <c r="F134" s="265" t="s">
        <v>371</v>
      </c>
      <c r="G134" s="174" t="s">
        <v>316</v>
      </c>
      <c r="H134" s="161" t="s">
        <v>376</v>
      </c>
      <c r="I134" s="263" t="s">
        <v>400</v>
      </c>
      <c r="J134" s="267">
        <v>1</v>
      </c>
      <c r="K134" s="162">
        <v>0</v>
      </c>
      <c r="L134" s="146" t="s">
        <v>264</v>
      </c>
      <c r="M134" s="178">
        <v>1</v>
      </c>
    </row>
    <row r="135" spans="1:13" ht="21.95" customHeight="1">
      <c r="A135" s="75">
        <v>129</v>
      </c>
      <c r="B135" s="121" t="s">
        <v>223</v>
      </c>
      <c r="C135" s="117" t="s">
        <v>157</v>
      </c>
      <c r="D135" s="76" t="s">
        <v>67</v>
      </c>
      <c r="E135" s="265" t="s">
        <v>413</v>
      </c>
      <c r="F135" s="265" t="s">
        <v>371</v>
      </c>
      <c r="G135" s="174" t="s">
        <v>316</v>
      </c>
      <c r="H135" s="161" t="s">
        <v>376</v>
      </c>
      <c r="I135" s="263" t="s">
        <v>400</v>
      </c>
      <c r="J135" s="267">
        <v>1</v>
      </c>
      <c r="K135" s="162">
        <v>0</v>
      </c>
      <c r="L135" s="146" t="s">
        <v>264</v>
      </c>
      <c r="M135" s="178">
        <v>1</v>
      </c>
    </row>
    <row r="136" spans="1:13" ht="21.95" customHeight="1">
      <c r="A136" s="75">
        <v>130</v>
      </c>
      <c r="B136" s="127" t="s">
        <v>225</v>
      </c>
      <c r="C136" s="120" t="s">
        <v>157</v>
      </c>
      <c r="D136" s="76" t="s">
        <v>67</v>
      </c>
      <c r="E136" s="265" t="s">
        <v>413</v>
      </c>
      <c r="F136" s="265" t="s">
        <v>371</v>
      </c>
      <c r="G136" s="174" t="s">
        <v>316</v>
      </c>
      <c r="H136" s="161" t="s">
        <v>376</v>
      </c>
      <c r="I136" s="263" t="s">
        <v>400</v>
      </c>
      <c r="J136" s="267">
        <v>1</v>
      </c>
      <c r="K136" s="162">
        <v>0</v>
      </c>
      <c r="L136" s="146" t="s">
        <v>264</v>
      </c>
      <c r="M136" s="178">
        <v>1</v>
      </c>
    </row>
    <row r="137" spans="1:13" ht="21.95" customHeight="1">
      <c r="A137" s="75">
        <v>131</v>
      </c>
      <c r="B137" s="121" t="s">
        <v>226</v>
      </c>
      <c r="C137" s="117" t="s">
        <v>182</v>
      </c>
      <c r="D137" s="76" t="s">
        <v>67</v>
      </c>
      <c r="E137" s="255" t="s">
        <v>360</v>
      </c>
      <c r="F137" s="185" t="s">
        <v>265</v>
      </c>
      <c r="G137" s="181" t="s">
        <v>306</v>
      </c>
      <c r="H137" s="157" t="s">
        <v>77</v>
      </c>
      <c r="I137" s="238" t="s">
        <v>401</v>
      </c>
      <c r="J137" s="272">
        <v>10</v>
      </c>
      <c r="K137" s="188" t="s">
        <v>321</v>
      </c>
      <c r="L137" s="181" t="s">
        <v>264</v>
      </c>
      <c r="M137" s="186">
        <v>1</v>
      </c>
    </row>
    <row r="138" spans="1:13" ht="21.95" customHeight="1">
      <c r="A138" s="75">
        <v>132</v>
      </c>
      <c r="B138" s="117" t="s">
        <v>227</v>
      </c>
      <c r="C138" s="117" t="s">
        <v>182</v>
      </c>
      <c r="D138" s="76" t="s">
        <v>67</v>
      </c>
      <c r="E138" s="255" t="s">
        <v>360</v>
      </c>
      <c r="F138" s="185" t="s">
        <v>265</v>
      </c>
      <c r="G138" s="181" t="s">
        <v>306</v>
      </c>
      <c r="H138" s="157" t="s">
        <v>77</v>
      </c>
      <c r="I138" s="238" t="s">
        <v>401</v>
      </c>
      <c r="J138" s="272">
        <v>10</v>
      </c>
      <c r="K138" s="188" t="s">
        <v>321</v>
      </c>
      <c r="L138" s="181" t="s">
        <v>264</v>
      </c>
      <c r="M138" s="186">
        <v>1</v>
      </c>
    </row>
    <row r="139" spans="1:13" ht="21.95" customHeight="1">
      <c r="A139" s="75">
        <v>133</v>
      </c>
      <c r="B139" s="121" t="s">
        <v>228</v>
      </c>
      <c r="C139" s="117" t="s">
        <v>182</v>
      </c>
      <c r="D139" s="76" t="s">
        <v>67</v>
      </c>
      <c r="E139" s="255" t="s">
        <v>360</v>
      </c>
      <c r="F139" s="185" t="s">
        <v>265</v>
      </c>
      <c r="G139" s="181" t="s">
        <v>306</v>
      </c>
      <c r="H139" s="157" t="s">
        <v>77</v>
      </c>
      <c r="I139" s="238" t="s">
        <v>401</v>
      </c>
      <c r="J139" s="272">
        <v>10</v>
      </c>
      <c r="K139" s="188" t="s">
        <v>321</v>
      </c>
      <c r="L139" s="181" t="s">
        <v>264</v>
      </c>
      <c r="M139" s="186">
        <v>1</v>
      </c>
    </row>
    <row r="140" spans="1:13" ht="21.95" customHeight="1">
      <c r="A140" s="75">
        <v>134</v>
      </c>
      <c r="B140" s="117" t="s">
        <v>229</v>
      </c>
      <c r="C140" s="117" t="s">
        <v>163</v>
      </c>
      <c r="D140" s="76" t="s">
        <v>67</v>
      </c>
      <c r="E140" s="255" t="s">
        <v>360</v>
      </c>
      <c r="F140" s="185" t="s">
        <v>265</v>
      </c>
      <c r="G140" s="181" t="s">
        <v>306</v>
      </c>
      <c r="H140" s="157" t="s">
        <v>77</v>
      </c>
      <c r="I140" s="238" t="s">
        <v>401</v>
      </c>
      <c r="J140" s="272">
        <v>10</v>
      </c>
      <c r="K140" s="188" t="s">
        <v>321</v>
      </c>
      <c r="L140" s="181" t="s">
        <v>264</v>
      </c>
      <c r="M140" s="186">
        <v>1</v>
      </c>
    </row>
    <row r="141" spans="1:13" ht="21.95" customHeight="1">
      <c r="A141" s="75">
        <v>135</v>
      </c>
      <c r="B141" s="121" t="s">
        <v>230</v>
      </c>
      <c r="C141" s="117" t="s">
        <v>163</v>
      </c>
      <c r="D141" s="76" t="s">
        <v>67</v>
      </c>
      <c r="E141" s="255" t="s">
        <v>360</v>
      </c>
      <c r="F141" s="185" t="s">
        <v>265</v>
      </c>
      <c r="G141" s="181" t="s">
        <v>306</v>
      </c>
      <c r="H141" s="157" t="s">
        <v>77</v>
      </c>
      <c r="I141" s="238" t="s">
        <v>401</v>
      </c>
      <c r="J141" s="272">
        <v>10</v>
      </c>
      <c r="K141" s="188" t="s">
        <v>321</v>
      </c>
      <c r="L141" s="181" t="s">
        <v>264</v>
      </c>
      <c r="M141" s="186">
        <v>1</v>
      </c>
    </row>
    <row r="142" spans="1:13" ht="21.95" customHeight="1">
      <c r="A142" s="75">
        <v>136</v>
      </c>
      <c r="B142" s="164" t="s">
        <v>234</v>
      </c>
      <c r="C142" s="165" t="s">
        <v>182</v>
      </c>
      <c r="D142" s="140" t="s">
        <v>67</v>
      </c>
      <c r="E142" s="279" t="s">
        <v>434</v>
      </c>
      <c r="F142" s="279" t="s">
        <v>265</v>
      </c>
      <c r="G142" s="174" t="s">
        <v>306</v>
      </c>
      <c r="H142" s="174" t="s">
        <v>77</v>
      </c>
      <c r="I142" s="295">
        <v>44987</v>
      </c>
      <c r="J142" s="267">
        <v>3</v>
      </c>
      <c r="K142" s="293">
        <v>0</v>
      </c>
      <c r="L142" s="174" t="s">
        <v>264</v>
      </c>
      <c r="M142" s="178">
        <v>1</v>
      </c>
    </row>
    <row r="143" spans="1:13" ht="21.95" customHeight="1">
      <c r="A143" s="75">
        <v>137</v>
      </c>
      <c r="B143" s="164" t="s">
        <v>252</v>
      </c>
      <c r="C143" s="165" t="s">
        <v>182</v>
      </c>
      <c r="D143" s="140" t="s">
        <v>67</v>
      </c>
      <c r="E143" s="294" t="s">
        <v>435</v>
      </c>
      <c r="F143" s="279" t="s">
        <v>265</v>
      </c>
      <c r="G143" s="174" t="s">
        <v>266</v>
      </c>
      <c r="H143" s="174" t="s">
        <v>436</v>
      </c>
      <c r="I143" s="295">
        <v>44952</v>
      </c>
      <c r="J143" s="267">
        <v>2</v>
      </c>
      <c r="K143" s="293">
        <v>0</v>
      </c>
      <c r="L143" s="174" t="s">
        <v>264</v>
      </c>
      <c r="M143" s="178">
        <v>1</v>
      </c>
    </row>
    <row r="144" spans="1:13" ht="21.95" customHeight="1">
      <c r="A144" s="75">
        <v>138</v>
      </c>
      <c r="B144" s="164" t="s">
        <v>235</v>
      </c>
      <c r="C144" s="165" t="s">
        <v>163</v>
      </c>
      <c r="D144" s="140" t="s">
        <v>67</v>
      </c>
      <c r="E144" s="279" t="s">
        <v>431</v>
      </c>
      <c r="F144" s="279" t="s">
        <v>265</v>
      </c>
      <c r="G144" s="174" t="s">
        <v>306</v>
      </c>
      <c r="H144" s="174" t="s">
        <v>77</v>
      </c>
      <c r="I144" s="295">
        <v>44971</v>
      </c>
      <c r="J144" s="267">
        <v>2</v>
      </c>
      <c r="K144" s="293">
        <v>0</v>
      </c>
      <c r="L144" s="174" t="s">
        <v>264</v>
      </c>
      <c r="M144" s="178">
        <v>1</v>
      </c>
    </row>
    <row r="145" spans="1:14" ht="21.95" customHeight="1">
      <c r="A145" s="75">
        <v>139</v>
      </c>
      <c r="B145" s="165" t="s">
        <v>287</v>
      </c>
      <c r="C145" s="165" t="s">
        <v>187</v>
      </c>
      <c r="D145" s="140" t="s">
        <v>67</v>
      </c>
      <c r="E145" s="279" t="s">
        <v>336</v>
      </c>
      <c r="F145" s="279" t="s">
        <v>265</v>
      </c>
      <c r="G145" s="174" t="s">
        <v>266</v>
      </c>
      <c r="H145" s="174" t="s">
        <v>329</v>
      </c>
      <c r="I145" s="295">
        <v>44918</v>
      </c>
      <c r="J145" s="267">
        <v>4</v>
      </c>
      <c r="K145" s="293">
        <v>0</v>
      </c>
      <c r="L145" s="174" t="s">
        <v>264</v>
      </c>
      <c r="M145" s="178">
        <v>1</v>
      </c>
    </row>
    <row r="146" spans="1:14" ht="21.95" customHeight="1">
      <c r="A146" s="75">
        <v>140</v>
      </c>
      <c r="B146" s="165" t="s">
        <v>297</v>
      </c>
      <c r="C146" s="165" t="s">
        <v>187</v>
      </c>
      <c r="D146" s="140" t="s">
        <v>67</v>
      </c>
      <c r="E146" s="279" t="s">
        <v>437</v>
      </c>
      <c r="F146" s="279" t="s">
        <v>265</v>
      </c>
      <c r="G146" s="174" t="s">
        <v>266</v>
      </c>
      <c r="H146" s="174" t="s">
        <v>329</v>
      </c>
      <c r="I146" s="295">
        <v>44922</v>
      </c>
      <c r="J146" s="267">
        <v>2</v>
      </c>
      <c r="K146" s="293">
        <v>0</v>
      </c>
      <c r="L146" s="174" t="s">
        <v>264</v>
      </c>
      <c r="M146" s="178">
        <v>1</v>
      </c>
    </row>
    <row r="147" spans="1:14" ht="21.95" customHeight="1">
      <c r="A147" s="75">
        <v>141</v>
      </c>
      <c r="B147" s="180" t="s">
        <v>236</v>
      </c>
      <c r="C147" s="165" t="s">
        <v>157</v>
      </c>
      <c r="D147" s="140" t="s">
        <v>67</v>
      </c>
      <c r="E147" s="279" t="s">
        <v>431</v>
      </c>
      <c r="F147" s="279" t="s">
        <v>265</v>
      </c>
      <c r="G147" s="174" t="s">
        <v>306</v>
      </c>
      <c r="H147" s="174" t="s">
        <v>77</v>
      </c>
      <c r="I147" s="289" t="s">
        <v>433</v>
      </c>
      <c r="J147" s="267">
        <v>2</v>
      </c>
      <c r="K147" s="293">
        <v>0</v>
      </c>
      <c r="L147" s="291" t="s">
        <v>264</v>
      </c>
      <c r="M147" s="178">
        <v>1</v>
      </c>
    </row>
    <row r="148" spans="1:14" ht="21.95" customHeight="1">
      <c r="A148" s="75">
        <v>142</v>
      </c>
      <c r="B148" s="117" t="s">
        <v>237</v>
      </c>
      <c r="C148" s="117" t="s">
        <v>182</v>
      </c>
      <c r="D148" s="76" t="s">
        <v>67</v>
      </c>
      <c r="E148" s="187" t="s">
        <v>357</v>
      </c>
      <c r="F148" s="187" t="s">
        <v>265</v>
      </c>
      <c r="G148" s="75" t="s">
        <v>316</v>
      </c>
      <c r="H148" s="161" t="s">
        <v>376</v>
      </c>
      <c r="I148" s="250">
        <v>44937</v>
      </c>
      <c r="J148" s="277">
        <v>4</v>
      </c>
      <c r="K148" s="224">
        <v>0</v>
      </c>
      <c r="L148" s="71" t="s">
        <v>264</v>
      </c>
      <c r="M148" s="74">
        <v>1</v>
      </c>
    </row>
    <row r="149" spans="1:14" ht="21.95" customHeight="1">
      <c r="A149" s="75">
        <v>143</v>
      </c>
      <c r="B149" s="117" t="s">
        <v>238</v>
      </c>
      <c r="C149" s="117" t="s">
        <v>182</v>
      </c>
      <c r="D149" s="76" t="s">
        <v>67</v>
      </c>
      <c r="E149" s="187" t="s">
        <v>358</v>
      </c>
      <c r="F149" s="187" t="s">
        <v>265</v>
      </c>
      <c r="G149" s="75" t="s">
        <v>316</v>
      </c>
      <c r="H149" s="161" t="s">
        <v>376</v>
      </c>
      <c r="I149" s="250">
        <v>44998</v>
      </c>
      <c r="J149" s="277">
        <v>4</v>
      </c>
      <c r="K149" s="155">
        <v>0</v>
      </c>
      <c r="L149" s="146" t="s">
        <v>264</v>
      </c>
      <c r="M149" s="148">
        <v>1</v>
      </c>
    </row>
    <row r="150" spans="1:14" ht="21.95" customHeight="1">
      <c r="A150" s="75">
        <v>144</v>
      </c>
      <c r="B150" s="117" t="s">
        <v>239</v>
      </c>
      <c r="C150" s="117" t="s">
        <v>182</v>
      </c>
      <c r="D150" s="76" t="s">
        <v>67</v>
      </c>
      <c r="E150" s="187" t="s">
        <v>358</v>
      </c>
      <c r="F150" s="187" t="s">
        <v>265</v>
      </c>
      <c r="G150" s="75" t="s">
        <v>316</v>
      </c>
      <c r="H150" s="161" t="s">
        <v>376</v>
      </c>
      <c r="I150" s="250">
        <v>44978</v>
      </c>
      <c r="J150" s="277">
        <v>4</v>
      </c>
      <c r="K150" s="225">
        <v>0</v>
      </c>
      <c r="L150" s="146" t="s">
        <v>264</v>
      </c>
      <c r="M150" s="148">
        <v>1</v>
      </c>
    </row>
    <row r="151" spans="1:14" ht="21.95" customHeight="1">
      <c r="A151" s="75">
        <v>145</v>
      </c>
      <c r="B151" s="117" t="s">
        <v>240</v>
      </c>
      <c r="C151" s="117" t="s">
        <v>182</v>
      </c>
      <c r="D151" s="76" t="s">
        <v>67</v>
      </c>
      <c r="E151" s="187" t="s">
        <v>386</v>
      </c>
      <c r="F151" s="187" t="s">
        <v>265</v>
      </c>
      <c r="G151" s="75" t="s">
        <v>316</v>
      </c>
      <c r="H151" s="161" t="s">
        <v>376</v>
      </c>
      <c r="I151" s="250">
        <v>44904</v>
      </c>
      <c r="J151" s="271">
        <v>30</v>
      </c>
      <c r="K151" s="225">
        <v>0</v>
      </c>
      <c r="L151" s="146" t="s">
        <v>264</v>
      </c>
      <c r="M151" s="148">
        <v>1</v>
      </c>
    </row>
    <row r="152" spans="1:14" ht="21.95" customHeight="1">
      <c r="A152" s="75">
        <v>146</v>
      </c>
      <c r="B152" s="121" t="s">
        <v>241</v>
      </c>
      <c r="C152" s="117" t="s">
        <v>163</v>
      </c>
      <c r="D152" s="76" t="s">
        <v>67</v>
      </c>
      <c r="E152" s="187" t="s">
        <v>359</v>
      </c>
      <c r="F152" s="220" t="s">
        <v>265</v>
      </c>
      <c r="G152" s="157" t="s">
        <v>316</v>
      </c>
      <c r="H152" s="161" t="s">
        <v>376</v>
      </c>
      <c r="I152" s="250">
        <v>44943</v>
      </c>
      <c r="J152" s="277">
        <v>3</v>
      </c>
      <c r="K152" s="188">
        <v>0</v>
      </c>
      <c r="L152" s="157" t="s">
        <v>264</v>
      </c>
      <c r="M152" s="160">
        <v>1</v>
      </c>
    </row>
    <row r="153" spans="1:14" ht="21.95" customHeight="1">
      <c r="A153" s="75">
        <v>147</v>
      </c>
      <c r="B153" s="117" t="s">
        <v>242</v>
      </c>
      <c r="C153" s="117" t="s">
        <v>243</v>
      </c>
      <c r="D153" s="76" t="s">
        <v>67</v>
      </c>
      <c r="E153" s="187" t="s">
        <v>304</v>
      </c>
      <c r="F153" s="187" t="s">
        <v>265</v>
      </c>
      <c r="G153" s="75" t="s">
        <v>266</v>
      </c>
      <c r="H153" s="157" t="s">
        <v>77</v>
      </c>
      <c r="I153" s="250">
        <v>44859</v>
      </c>
      <c r="J153" s="277">
        <v>3</v>
      </c>
      <c r="K153" s="225">
        <v>0</v>
      </c>
      <c r="L153" s="146" t="s">
        <v>264</v>
      </c>
      <c r="M153" s="148">
        <v>1</v>
      </c>
    </row>
    <row r="154" spans="1:14" ht="21.95" customHeight="1">
      <c r="A154" s="75">
        <v>148</v>
      </c>
      <c r="B154" s="130" t="s">
        <v>244</v>
      </c>
      <c r="C154" s="117" t="s">
        <v>157</v>
      </c>
      <c r="D154" s="76" t="s">
        <v>67</v>
      </c>
      <c r="E154" s="187" t="s">
        <v>358</v>
      </c>
      <c r="F154" s="187" t="s">
        <v>265</v>
      </c>
      <c r="G154" s="75" t="s">
        <v>316</v>
      </c>
      <c r="H154" s="161" t="s">
        <v>376</v>
      </c>
      <c r="I154" s="250">
        <v>44998</v>
      </c>
      <c r="J154" s="274">
        <v>4</v>
      </c>
      <c r="K154" s="225">
        <v>0</v>
      </c>
      <c r="L154" s="146" t="s">
        <v>264</v>
      </c>
      <c r="M154" s="148">
        <v>1</v>
      </c>
    </row>
    <row r="155" spans="1:14" s="20" customFormat="1" ht="21.95" customHeight="1">
      <c r="A155" s="75">
        <v>149</v>
      </c>
      <c r="B155" s="168" t="s">
        <v>245</v>
      </c>
      <c r="C155" s="169" t="s">
        <v>163</v>
      </c>
      <c r="D155" s="170" t="s">
        <v>67</v>
      </c>
      <c r="E155" s="257" t="s">
        <v>330</v>
      </c>
      <c r="F155" s="257" t="s">
        <v>371</v>
      </c>
      <c r="G155" s="227" t="s">
        <v>316</v>
      </c>
      <c r="H155" s="161" t="s">
        <v>376</v>
      </c>
      <c r="I155" s="246">
        <v>44937</v>
      </c>
      <c r="J155" s="277">
        <v>3</v>
      </c>
      <c r="K155" s="225">
        <v>0</v>
      </c>
      <c r="L155" s="227" t="s">
        <v>264</v>
      </c>
      <c r="M155" s="229">
        <v>1</v>
      </c>
      <c r="N155" s="2"/>
    </row>
    <row r="156" spans="1:14" s="20" customFormat="1" ht="21.95" customHeight="1">
      <c r="A156" s="75">
        <v>150</v>
      </c>
      <c r="B156" s="171" t="s">
        <v>161</v>
      </c>
      <c r="C156" s="171" t="s">
        <v>153</v>
      </c>
      <c r="D156" s="170" t="s">
        <v>67</v>
      </c>
      <c r="E156" s="257" t="s">
        <v>363</v>
      </c>
      <c r="F156" s="257" t="s">
        <v>265</v>
      </c>
      <c r="G156" s="227" t="s">
        <v>316</v>
      </c>
      <c r="H156" s="161" t="s">
        <v>376</v>
      </c>
      <c r="I156" s="246">
        <v>44998</v>
      </c>
      <c r="J156" s="277">
        <v>4</v>
      </c>
      <c r="K156" s="225">
        <v>0</v>
      </c>
      <c r="L156" s="227" t="s">
        <v>264</v>
      </c>
      <c r="M156" s="229">
        <v>1</v>
      </c>
      <c r="N156" s="2"/>
    </row>
    <row r="157" spans="1:14" s="20" customFormat="1" ht="21.95" customHeight="1">
      <c r="A157" s="75">
        <v>151</v>
      </c>
      <c r="B157" s="172" t="s">
        <v>253</v>
      </c>
      <c r="C157" s="171" t="s">
        <v>179</v>
      </c>
      <c r="D157" s="170" t="s">
        <v>67</v>
      </c>
      <c r="E157" s="233" t="s">
        <v>364</v>
      </c>
      <c r="F157" s="257" t="s">
        <v>265</v>
      </c>
      <c r="G157" s="230" t="s">
        <v>306</v>
      </c>
      <c r="H157" s="157" t="s">
        <v>77</v>
      </c>
      <c r="I157" s="246">
        <v>44985</v>
      </c>
      <c r="J157" s="268">
        <v>3</v>
      </c>
      <c r="K157" s="225">
        <v>0</v>
      </c>
      <c r="L157" s="227" t="s">
        <v>264</v>
      </c>
      <c r="M157" s="229">
        <v>1</v>
      </c>
      <c r="N157" s="2"/>
    </row>
    <row r="158" spans="1:14" s="20" customFormat="1" ht="21.95" customHeight="1">
      <c r="A158" s="75">
        <v>152</v>
      </c>
      <c r="B158" s="169" t="s">
        <v>299</v>
      </c>
      <c r="C158" s="169" t="s">
        <v>182</v>
      </c>
      <c r="D158" s="170" t="s">
        <v>67</v>
      </c>
      <c r="E158" s="217" t="s">
        <v>304</v>
      </c>
      <c r="F158" s="265" t="s">
        <v>265</v>
      </c>
      <c r="G158" s="215" t="s">
        <v>266</v>
      </c>
      <c r="H158" s="157" t="s">
        <v>77</v>
      </c>
      <c r="I158" s="251">
        <v>44859</v>
      </c>
      <c r="J158" s="268">
        <v>3</v>
      </c>
      <c r="K158" s="225">
        <v>0</v>
      </c>
      <c r="L158" s="215" t="s">
        <v>264</v>
      </c>
      <c r="M158" s="216">
        <v>1</v>
      </c>
      <c r="N158" s="2"/>
    </row>
    <row r="159" spans="1:14" s="20" customFormat="1" ht="21.95" customHeight="1">
      <c r="A159" s="75">
        <v>153</v>
      </c>
      <c r="B159" s="172" t="s">
        <v>279</v>
      </c>
      <c r="C159" s="171" t="s">
        <v>261</v>
      </c>
      <c r="D159" s="170" t="s">
        <v>67</v>
      </c>
      <c r="E159" s="233" t="s">
        <v>364</v>
      </c>
      <c r="F159" s="257" t="s">
        <v>265</v>
      </c>
      <c r="G159" s="230" t="s">
        <v>306</v>
      </c>
      <c r="H159" s="157" t="s">
        <v>77</v>
      </c>
      <c r="I159" s="246">
        <v>44985</v>
      </c>
      <c r="J159" s="268">
        <v>3</v>
      </c>
      <c r="K159" s="225">
        <v>0</v>
      </c>
      <c r="L159" s="227" t="s">
        <v>264</v>
      </c>
      <c r="M159" s="229">
        <v>1</v>
      </c>
      <c r="N159" s="2"/>
    </row>
    <row r="160" spans="1:14" ht="21.95" customHeight="1">
      <c r="A160" s="75">
        <v>154</v>
      </c>
      <c r="B160" s="121" t="s">
        <v>247</v>
      </c>
      <c r="C160" s="117" t="s">
        <v>163</v>
      </c>
      <c r="D160" s="76" t="s">
        <v>67</v>
      </c>
      <c r="E160" s="182" t="s">
        <v>304</v>
      </c>
      <c r="F160" s="187" t="s">
        <v>265</v>
      </c>
      <c r="G160" s="145" t="s">
        <v>266</v>
      </c>
      <c r="H160" s="157" t="s">
        <v>77</v>
      </c>
      <c r="I160" s="247">
        <v>44859</v>
      </c>
      <c r="J160" s="268">
        <v>8</v>
      </c>
      <c r="K160" s="225">
        <v>0</v>
      </c>
      <c r="L160" s="75" t="s">
        <v>264</v>
      </c>
      <c r="M160" s="77">
        <v>1</v>
      </c>
    </row>
    <row r="161" spans="1:13" ht="21.95" customHeight="1">
      <c r="A161" s="75">
        <v>155</v>
      </c>
      <c r="B161" s="121" t="s">
        <v>167</v>
      </c>
      <c r="C161" s="117" t="s">
        <v>163</v>
      </c>
      <c r="D161" s="76" t="s">
        <v>67</v>
      </c>
      <c r="E161" s="182" t="s">
        <v>304</v>
      </c>
      <c r="F161" s="187" t="s">
        <v>265</v>
      </c>
      <c r="G161" s="145" t="s">
        <v>266</v>
      </c>
      <c r="H161" s="157" t="s">
        <v>77</v>
      </c>
      <c r="I161" s="247">
        <v>44859</v>
      </c>
      <c r="J161" s="268">
        <v>8</v>
      </c>
      <c r="K161" s="225">
        <v>0</v>
      </c>
      <c r="L161" s="75" t="s">
        <v>264</v>
      </c>
      <c r="M161" s="77">
        <v>1</v>
      </c>
    </row>
    <row r="162" spans="1:13" ht="21.95" customHeight="1">
      <c r="A162" s="75">
        <v>156</v>
      </c>
      <c r="B162" s="120" t="s">
        <v>269</v>
      </c>
      <c r="C162" s="120" t="s">
        <v>163</v>
      </c>
      <c r="D162" s="76" t="s">
        <v>67</v>
      </c>
      <c r="E162" s="182" t="s">
        <v>304</v>
      </c>
      <c r="F162" s="187" t="s">
        <v>265</v>
      </c>
      <c r="G162" s="145" t="s">
        <v>266</v>
      </c>
      <c r="H162" s="157" t="s">
        <v>77</v>
      </c>
      <c r="I162" s="247">
        <v>44859</v>
      </c>
      <c r="J162" s="268">
        <v>8</v>
      </c>
      <c r="K162" s="225">
        <v>0</v>
      </c>
      <c r="L162" s="75" t="s">
        <v>264</v>
      </c>
      <c r="M162" s="77">
        <v>1</v>
      </c>
    </row>
    <row r="163" spans="1:13" ht="21.95" customHeight="1">
      <c r="A163" s="75">
        <v>157</v>
      </c>
      <c r="B163" s="117" t="s">
        <v>248</v>
      </c>
      <c r="C163" s="117" t="s">
        <v>182</v>
      </c>
      <c r="D163" s="76" t="s">
        <v>67</v>
      </c>
      <c r="E163" s="182" t="s">
        <v>304</v>
      </c>
      <c r="F163" s="187" t="s">
        <v>265</v>
      </c>
      <c r="G163" s="145" t="s">
        <v>266</v>
      </c>
      <c r="H163" s="157" t="s">
        <v>77</v>
      </c>
      <c r="I163" s="247">
        <v>44859</v>
      </c>
      <c r="J163" s="268">
        <v>8</v>
      </c>
      <c r="K163" s="225">
        <v>0</v>
      </c>
      <c r="L163" s="75" t="s">
        <v>264</v>
      </c>
      <c r="M163" s="77">
        <v>1</v>
      </c>
    </row>
    <row r="164" spans="1:13" ht="21.95" customHeight="1">
      <c r="A164" s="75">
        <v>158</v>
      </c>
      <c r="B164" s="121" t="s">
        <v>246</v>
      </c>
      <c r="C164" s="117" t="s">
        <v>182</v>
      </c>
      <c r="D164" s="76" t="s">
        <v>67</v>
      </c>
      <c r="E164" s="182" t="s">
        <v>304</v>
      </c>
      <c r="F164" s="187" t="s">
        <v>265</v>
      </c>
      <c r="G164" s="145" t="s">
        <v>266</v>
      </c>
      <c r="H164" s="157" t="s">
        <v>77</v>
      </c>
      <c r="I164" s="247">
        <v>44859</v>
      </c>
      <c r="J164" s="268">
        <v>8</v>
      </c>
      <c r="K164" s="225">
        <v>0</v>
      </c>
      <c r="L164" s="75" t="s">
        <v>264</v>
      </c>
      <c r="M164" s="77">
        <v>1</v>
      </c>
    </row>
    <row r="165" spans="1:13" ht="21.95" customHeight="1">
      <c r="A165" s="75">
        <v>159</v>
      </c>
      <c r="B165" s="121" t="s">
        <v>254</v>
      </c>
      <c r="C165" s="117" t="s">
        <v>182</v>
      </c>
      <c r="D165" s="76" t="s">
        <v>67</v>
      </c>
      <c r="E165" s="261" t="s">
        <v>388</v>
      </c>
      <c r="F165" s="187" t="s">
        <v>265</v>
      </c>
      <c r="G165" s="75" t="s">
        <v>306</v>
      </c>
      <c r="H165" s="157" t="s">
        <v>77</v>
      </c>
      <c r="I165" s="245">
        <v>44986</v>
      </c>
      <c r="J165" s="268">
        <v>1</v>
      </c>
      <c r="K165" s="225">
        <v>0</v>
      </c>
      <c r="L165" s="75" t="s">
        <v>264</v>
      </c>
      <c r="M165" s="77">
        <v>1</v>
      </c>
    </row>
    <row r="166" spans="1:13" ht="21.95" customHeight="1">
      <c r="A166" s="75">
        <v>160</v>
      </c>
      <c r="B166" s="117" t="s">
        <v>255</v>
      </c>
      <c r="C166" s="117" t="s">
        <v>187</v>
      </c>
      <c r="D166" s="76" t="s">
        <v>67</v>
      </c>
      <c r="E166" s="261" t="s">
        <v>388</v>
      </c>
      <c r="F166" s="187" t="s">
        <v>265</v>
      </c>
      <c r="G166" s="75" t="s">
        <v>306</v>
      </c>
      <c r="H166" s="157" t="s">
        <v>77</v>
      </c>
      <c r="I166" s="245">
        <v>44986</v>
      </c>
      <c r="J166" s="268">
        <v>1</v>
      </c>
      <c r="K166" s="225">
        <v>0</v>
      </c>
      <c r="L166" s="75" t="s">
        <v>264</v>
      </c>
      <c r="M166" s="77">
        <v>1</v>
      </c>
    </row>
    <row r="167" spans="1:13" ht="21.95" customHeight="1">
      <c r="A167" s="75">
        <v>161</v>
      </c>
      <c r="B167" s="121" t="s">
        <v>256</v>
      </c>
      <c r="C167" s="117" t="s">
        <v>187</v>
      </c>
      <c r="D167" s="76" t="s">
        <v>67</v>
      </c>
      <c r="E167" s="221" t="s">
        <v>388</v>
      </c>
      <c r="F167" s="220" t="s">
        <v>265</v>
      </c>
      <c r="G167" s="157" t="s">
        <v>306</v>
      </c>
      <c r="H167" s="157" t="s">
        <v>77</v>
      </c>
      <c r="I167" s="245">
        <v>44986</v>
      </c>
      <c r="J167" s="273">
        <v>1</v>
      </c>
      <c r="K167" s="225">
        <v>0</v>
      </c>
      <c r="L167" s="157" t="s">
        <v>264</v>
      </c>
      <c r="M167" s="160">
        <v>1</v>
      </c>
    </row>
    <row r="168" spans="1:13" ht="21.95" customHeight="1">
      <c r="A168" s="75">
        <v>162</v>
      </c>
      <c r="B168" s="121" t="s">
        <v>257</v>
      </c>
      <c r="C168" s="117" t="s">
        <v>201</v>
      </c>
      <c r="D168" s="76" t="s">
        <v>67</v>
      </c>
      <c r="E168" s="221" t="s">
        <v>388</v>
      </c>
      <c r="F168" s="187" t="s">
        <v>265</v>
      </c>
      <c r="G168" s="75" t="s">
        <v>306</v>
      </c>
      <c r="H168" s="157" t="s">
        <v>77</v>
      </c>
      <c r="I168" s="245">
        <v>44986</v>
      </c>
      <c r="J168" s="268">
        <v>1</v>
      </c>
      <c r="K168" s="225">
        <v>0</v>
      </c>
      <c r="L168" s="75" t="s">
        <v>264</v>
      </c>
      <c r="M168" s="77">
        <v>1</v>
      </c>
    </row>
    <row r="169" spans="1:13" ht="21.95" customHeight="1">
      <c r="A169" s="75">
        <v>163</v>
      </c>
      <c r="B169" s="127" t="s">
        <v>298</v>
      </c>
      <c r="C169" s="120" t="s">
        <v>251</v>
      </c>
      <c r="D169" s="76" t="s">
        <v>67</v>
      </c>
      <c r="E169" s="221" t="s">
        <v>388</v>
      </c>
      <c r="F169" s="221" t="s">
        <v>265</v>
      </c>
      <c r="G169" s="141" t="s">
        <v>306</v>
      </c>
      <c r="H169" s="157" t="s">
        <v>77</v>
      </c>
      <c r="I169" s="245">
        <v>44986</v>
      </c>
      <c r="J169" s="273">
        <v>1</v>
      </c>
      <c r="K169" s="225">
        <v>0</v>
      </c>
      <c r="L169" s="142" t="s">
        <v>264</v>
      </c>
      <c r="M169" s="149">
        <v>1</v>
      </c>
    </row>
    <row r="170" spans="1:13" ht="21.95" customHeight="1">
      <c r="A170" s="75">
        <v>164</v>
      </c>
      <c r="B170" s="121" t="s">
        <v>258</v>
      </c>
      <c r="C170" s="117" t="s">
        <v>153</v>
      </c>
      <c r="D170" s="76" t="s">
        <v>67</v>
      </c>
      <c r="E170" s="221" t="s">
        <v>388</v>
      </c>
      <c r="F170" s="187" t="s">
        <v>265</v>
      </c>
      <c r="G170" s="75" t="s">
        <v>306</v>
      </c>
      <c r="H170" s="157" t="s">
        <v>77</v>
      </c>
      <c r="I170" s="245">
        <v>44986</v>
      </c>
      <c r="J170" s="268">
        <v>1</v>
      </c>
      <c r="K170" s="225">
        <v>0</v>
      </c>
      <c r="L170" s="75" t="s">
        <v>264</v>
      </c>
      <c r="M170" s="77">
        <v>1</v>
      </c>
    </row>
    <row r="171" spans="1:13" ht="21.95" customHeight="1">
      <c r="A171" s="75">
        <v>165</v>
      </c>
      <c r="B171" s="123" t="s">
        <v>159</v>
      </c>
      <c r="C171" s="123" t="s">
        <v>153</v>
      </c>
      <c r="D171" s="76" t="s">
        <v>67</v>
      </c>
      <c r="E171" s="221" t="s">
        <v>388</v>
      </c>
      <c r="F171" s="187" t="s">
        <v>265</v>
      </c>
      <c r="G171" s="75" t="s">
        <v>306</v>
      </c>
      <c r="H171" s="157" t="s">
        <v>77</v>
      </c>
      <c r="I171" s="245">
        <v>44986</v>
      </c>
      <c r="J171" s="268">
        <v>1</v>
      </c>
      <c r="K171" s="225">
        <v>0</v>
      </c>
      <c r="L171" s="75" t="s">
        <v>264</v>
      </c>
      <c r="M171" s="77">
        <v>1</v>
      </c>
    </row>
    <row r="172" spans="1:13" ht="21.95" customHeight="1">
      <c r="A172" s="75">
        <v>166</v>
      </c>
      <c r="B172" s="121" t="s">
        <v>259</v>
      </c>
      <c r="C172" s="117" t="s">
        <v>157</v>
      </c>
      <c r="D172" s="76" t="s">
        <v>67</v>
      </c>
      <c r="E172" s="221" t="s">
        <v>388</v>
      </c>
      <c r="F172" s="187" t="s">
        <v>265</v>
      </c>
      <c r="G172" s="75" t="s">
        <v>306</v>
      </c>
      <c r="H172" s="157" t="s">
        <v>77</v>
      </c>
      <c r="I172" s="245">
        <v>44986</v>
      </c>
      <c r="J172" s="268">
        <v>1</v>
      </c>
      <c r="K172" s="225">
        <v>0</v>
      </c>
      <c r="L172" s="75" t="s">
        <v>264</v>
      </c>
      <c r="M172" s="77">
        <v>1</v>
      </c>
    </row>
    <row r="173" spans="1:13" ht="21.95" customHeight="1">
      <c r="A173" s="75">
        <v>167</v>
      </c>
      <c r="B173" s="121" t="s">
        <v>262</v>
      </c>
      <c r="C173" s="117" t="s">
        <v>157</v>
      </c>
      <c r="D173" s="76" t="s">
        <v>67</v>
      </c>
      <c r="E173" s="221" t="s">
        <v>388</v>
      </c>
      <c r="F173" s="187" t="s">
        <v>265</v>
      </c>
      <c r="G173" s="75" t="s">
        <v>306</v>
      </c>
      <c r="H173" s="157" t="s">
        <v>77</v>
      </c>
      <c r="I173" s="245">
        <v>44986</v>
      </c>
      <c r="J173" s="268">
        <v>1</v>
      </c>
      <c r="K173" s="225">
        <v>0</v>
      </c>
      <c r="L173" s="75" t="s">
        <v>264</v>
      </c>
      <c r="M173" s="77">
        <v>1</v>
      </c>
    </row>
    <row r="174" spans="1:13" ht="21.95" customHeight="1">
      <c r="A174" s="75">
        <v>168</v>
      </c>
      <c r="B174" s="122" t="s">
        <v>260</v>
      </c>
      <c r="C174" s="123" t="s">
        <v>261</v>
      </c>
      <c r="D174" s="76" t="s">
        <v>67</v>
      </c>
      <c r="E174" s="221" t="s">
        <v>388</v>
      </c>
      <c r="F174" s="187" t="s">
        <v>265</v>
      </c>
      <c r="G174" s="75" t="s">
        <v>306</v>
      </c>
      <c r="H174" s="157" t="s">
        <v>77</v>
      </c>
      <c r="I174" s="245">
        <v>44986</v>
      </c>
      <c r="J174" s="268">
        <v>1</v>
      </c>
      <c r="K174" s="225">
        <v>0</v>
      </c>
      <c r="L174" s="75" t="s">
        <v>264</v>
      </c>
      <c r="M174" s="77">
        <v>1</v>
      </c>
    </row>
    <row r="175" spans="1:13" ht="21.95" customHeight="1">
      <c r="A175" s="75">
        <v>169</v>
      </c>
      <c r="B175" s="128" t="s">
        <v>280</v>
      </c>
      <c r="C175" s="128" t="s">
        <v>261</v>
      </c>
      <c r="D175" s="76" t="s">
        <v>67</v>
      </c>
      <c r="E175" s="221" t="s">
        <v>388</v>
      </c>
      <c r="F175" s="222" t="s">
        <v>265</v>
      </c>
      <c r="G175" s="75" t="s">
        <v>306</v>
      </c>
      <c r="H175" s="157" t="s">
        <v>77</v>
      </c>
      <c r="I175" s="245">
        <v>44986</v>
      </c>
      <c r="J175" s="268">
        <v>1</v>
      </c>
      <c r="K175" s="225">
        <v>0</v>
      </c>
      <c r="L175" s="75" t="s">
        <v>264</v>
      </c>
      <c r="M175" s="77">
        <v>1</v>
      </c>
    </row>
    <row r="176" spans="1:13" ht="21.95" customHeight="1">
      <c r="A176" s="75">
        <v>170</v>
      </c>
      <c r="B176" s="144" t="s">
        <v>263</v>
      </c>
      <c r="C176" s="76" t="s">
        <v>157</v>
      </c>
      <c r="D176" s="76" t="s">
        <v>67</v>
      </c>
      <c r="E176" s="187" t="s">
        <v>388</v>
      </c>
      <c r="F176" s="222" t="s">
        <v>265</v>
      </c>
      <c r="G176" s="75" t="s">
        <v>306</v>
      </c>
      <c r="H176" s="157" t="s">
        <v>77</v>
      </c>
      <c r="I176" s="245">
        <v>44986</v>
      </c>
      <c r="J176" s="268">
        <v>1</v>
      </c>
      <c r="K176" s="225">
        <v>0</v>
      </c>
      <c r="L176" s="75" t="s">
        <v>264</v>
      </c>
      <c r="M176" s="77">
        <v>1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2">
    <dataValidation type="list" allowBlank="1" showInputMessage="1" showErrorMessage="1" sqref="D978:D1476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178:F977 F25:F176 F7:F23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178:G983 G7:G176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178:J977 J152:J175 J53:J54 J61:J62 J107:J147 J105 J102 J64:J100 J34:J50 J7:J32" xr:uid="{5C164886-7F82-4596-B605-07A20CF8BAAF}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178:L977 L7:L175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178:M977 M7:M8 M64:M71 M84:M175 M15:M62" xr:uid="{25163178-4F87-48B9-90B0-ABB574C8CD1D}">
      <formula1>"1, 2"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178:K977 K7:K176" xr:uid="{AC30342E-4A17-466C-8627-F7371231082D}">
      <formula1>0</formula1>
      <formula2>300000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178:D977 D7:D176" xr:uid="{1426DBEC-5F7E-4DE1-9B54-D8A39B1CA1FF}">
      <formula1>"ข้าราชการ, พนักงานราชการ"</formula1>
    </dataValidation>
    <dataValidation type="list" allowBlank="1" showInputMessage="1" prompt="ข้อมูลไม่ถูกต้อง - กรุณาเลือกตามรายการที่กำหนดเท่านั้น" sqref="F24" xr:uid="{DF2E7668-936A-44CA-A38E-5EA6FA29EA3F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&amp;[9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topLeftCell="A13" zoomScale="120" zoomScaleNormal="120" zoomScaleSheetLayoutView="90" zoomScalePageLayoutView="120" workbookViewId="0">
      <selection activeCell="T6" sqref="T6"/>
    </sheetView>
  </sheetViews>
  <sheetFormatPr defaultColWidth="9" defaultRowHeight="21.75"/>
  <cols>
    <col min="1" max="1" width="3.125" style="20" customWidth="1"/>
    <col min="2" max="2" width="19.125" style="20" customWidth="1"/>
    <col min="3" max="3" width="10.375" style="20" customWidth="1"/>
    <col min="4" max="4" width="8.25" style="20" customWidth="1"/>
    <col min="5" max="5" width="28.375" style="20" customWidth="1"/>
    <col min="6" max="6" width="8.75" style="20" customWidth="1"/>
    <col min="7" max="7" width="1.375" style="20" customWidth="1"/>
    <col min="8" max="8" width="12.25" style="20" customWidth="1"/>
    <col min="9" max="9" width="9.75" style="20" customWidth="1"/>
    <col min="10" max="10" width="7.375" style="28" customWidth="1"/>
    <col min="11" max="11" width="8.375" style="20" customWidth="1"/>
    <col min="12" max="12" width="9.25" style="20" customWidth="1"/>
    <col min="13" max="13" width="7" style="20" customWidth="1"/>
    <col min="14" max="14" width="0.875" style="20" customWidth="1"/>
    <col min="15" max="15" width="5.125" style="24" customWidth="1"/>
    <col min="16" max="16384" width="9" style="20"/>
  </cols>
  <sheetData>
    <row r="1" spans="1:17" s="11" customFormat="1" ht="36.75" customHeight="1">
      <c r="A1" s="312" t="s">
        <v>72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86"/>
      <c r="O1" s="22"/>
      <c r="P1" s="9"/>
      <c r="Q1" s="10"/>
    </row>
    <row r="2" spans="1:17" s="11" customFormat="1" ht="24.75" customHeight="1">
      <c r="A2" s="6"/>
      <c r="B2" s="4"/>
      <c r="C2" s="30" t="s">
        <v>7</v>
      </c>
      <c r="D2" s="319" t="str">
        <f>เก็บข้อมูลHRD!C2</f>
        <v>สถาบันสุขภาพสัตว์แห่งชาติ</v>
      </c>
      <c r="E2" s="319"/>
      <c r="F2" s="319"/>
      <c r="G2" s="319"/>
      <c r="H2" s="319"/>
      <c r="I2" s="319"/>
      <c r="J2" s="320" t="s">
        <v>74</v>
      </c>
      <c r="K2" s="320"/>
      <c r="L2" s="319" t="str">
        <f>เก็บข้อมูลHRD!J4</f>
        <v>นางสาวเสาวพัตร สอดจันทร์</v>
      </c>
      <c r="M2" s="319"/>
      <c r="N2" s="87"/>
      <c r="O2" s="21"/>
    </row>
    <row r="3" spans="1:17" s="11" customFormat="1" ht="4.5" customHeight="1">
      <c r="A3" s="6"/>
      <c r="B3" s="4"/>
      <c r="C3" s="4"/>
      <c r="D3" s="4"/>
      <c r="E3" s="1"/>
      <c r="F3" s="1"/>
      <c r="G3" s="1"/>
      <c r="H3" s="1"/>
      <c r="I3" s="1"/>
      <c r="J3" s="1"/>
      <c r="K3" s="13"/>
      <c r="L3" s="16"/>
      <c r="M3" s="16"/>
      <c r="N3" s="16"/>
      <c r="O3" s="21"/>
    </row>
    <row r="4" spans="1:17" s="11" customFormat="1" ht="25.5" customHeight="1">
      <c r="A4" s="7"/>
      <c r="B4" s="314" t="s">
        <v>46</v>
      </c>
      <c r="C4" s="315"/>
      <c r="D4" s="109">
        <f>เก็บข้อมูลHRD!D4</f>
        <v>71</v>
      </c>
      <c r="E4" s="31" t="s">
        <v>53</v>
      </c>
      <c r="F4" s="109">
        <f>เก็บข้อมูลHRD!F4</f>
        <v>119</v>
      </c>
      <c r="G4" s="32"/>
      <c r="H4" s="33" t="s">
        <v>47</v>
      </c>
      <c r="I4" s="316">
        <f>เก็บข้อมูลHRD!H4</f>
        <v>2566</v>
      </c>
      <c r="J4" s="317"/>
      <c r="K4" s="318" t="s">
        <v>45</v>
      </c>
      <c r="L4" s="318"/>
      <c r="M4" s="34">
        <f>เก็บข้อมูลHRD!L4:M4</f>
        <v>45005</v>
      </c>
      <c r="N4" s="88"/>
      <c r="O4" s="23"/>
      <c r="P4" s="18"/>
    </row>
    <row r="5" spans="1:17" s="26" customFormat="1" ht="5.25" customHeight="1">
      <c r="A5" s="8"/>
      <c r="B5" s="311"/>
      <c r="C5" s="311"/>
      <c r="D5" s="29"/>
      <c r="E5" s="29"/>
      <c r="F5" s="3"/>
      <c r="G5" s="3"/>
      <c r="H5" s="5"/>
      <c r="I5" s="14"/>
      <c r="J5" s="5"/>
      <c r="K5" s="15"/>
      <c r="L5" s="17"/>
      <c r="M5" s="17"/>
      <c r="N5" s="17"/>
      <c r="O5" s="19"/>
      <c r="P5" s="25"/>
      <c r="Q5" s="25"/>
    </row>
    <row r="6" spans="1:17" s="26" customFormat="1" ht="25.5" customHeight="1">
      <c r="A6" s="330" t="s">
        <v>13</v>
      </c>
      <c r="B6" s="327" t="s">
        <v>34</v>
      </c>
      <c r="C6" s="328"/>
      <c r="D6" s="328"/>
      <c r="E6" s="328"/>
      <c r="F6" s="329"/>
      <c r="G6" s="35"/>
      <c r="H6" s="305" t="s">
        <v>32</v>
      </c>
      <c r="I6" s="305"/>
      <c r="J6" s="305"/>
      <c r="K6" s="304" t="s">
        <v>33</v>
      </c>
      <c r="L6" s="304"/>
      <c r="M6" s="304"/>
      <c r="N6" s="89"/>
      <c r="O6" s="19"/>
      <c r="P6" s="25"/>
      <c r="Q6" s="25"/>
    </row>
    <row r="7" spans="1:17" ht="24.95" customHeight="1">
      <c r="A7" s="331"/>
      <c r="B7" s="344" t="s">
        <v>51</v>
      </c>
      <c r="C7" s="345"/>
      <c r="D7" s="346"/>
      <c r="E7" s="342" t="s">
        <v>67</v>
      </c>
      <c r="F7" s="342"/>
      <c r="G7" s="38"/>
      <c r="H7" s="309" t="s">
        <v>15</v>
      </c>
      <c r="I7" s="309"/>
      <c r="J7" s="39">
        <f>COUNTIF(เก็บข้อมูลHRD!F7:F1983,"ความรู้/ทักษะเฉพาะทางในสายงาน")</f>
        <v>119</v>
      </c>
      <c r="K7" s="306" t="s">
        <v>48</v>
      </c>
      <c r="L7" s="306"/>
      <c r="M7" s="40">
        <f>COUNTIF(เก็บข้อมูลHRD!G7:G1983,"อบรมกับหน่วยงานนอกกรมฯ")</f>
        <v>67</v>
      </c>
      <c r="N7" s="91"/>
    </row>
    <row r="8" spans="1:17" ht="24.95" customHeight="1">
      <c r="A8" s="331"/>
      <c r="B8" s="324" t="s">
        <v>8</v>
      </c>
      <c r="C8" s="324"/>
      <c r="D8" s="36">
        <f t="array" ref="D8">COUNTIFS(เก็บข้อมูลHRD!D7:D1983,"ข้าราชการ",เก็บข้อมูลHRD!M7:M1983,"1")</f>
        <v>65</v>
      </c>
      <c r="E8" s="37" t="s">
        <v>10</v>
      </c>
      <c r="F8" s="36">
        <f t="array" ref="F8">COUNTIFS(เก็บข้อมูลHRD!D7:D1983,"พนักงานราชการ",เก็บข้อมูลHRD!M7:M1983,"1")</f>
        <v>105</v>
      </c>
      <c r="G8" s="38"/>
      <c r="H8" s="309" t="s">
        <v>16</v>
      </c>
      <c r="I8" s="309"/>
      <c r="J8" s="39">
        <f>COUNTIF(เก็บข้อมูลHRD!F7:F1983,"ภาษา")</f>
        <v>2</v>
      </c>
      <c r="K8" s="321" t="s">
        <v>40</v>
      </c>
      <c r="L8" s="321"/>
      <c r="M8" s="40">
        <f>COUNTIF(เก็บข้อมูลHRD!G7:G1983,"อบรมกับหน่วยงานในกรมฯ")</f>
        <v>1</v>
      </c>
      <c r="N8" s="91"/>
      <c r="P8" s="27"/>
    </row>
    <row r="9" spans="1:17" ht="24.95" customHeight="1">
      <c r="A9" s="331"/>
      <c r="B9" s="324" t="s">
        <v>9</v>
      </c>
      <c r="C9" s="324"/>
      <c r="D9" s="41">
        <f t="array" ref="D9">SUMPRODUCT(IF(เก็บข้อมูลHRD!D7:D1983="ข้าราชการ",IF(เก็บข้อมูลHRD!B7:B1983&lt;&gt;"",IF(เก็บข้อมูลHRD!M7:M1983=1,1/COUNTIFS(เก็บข้อมูลHRD!B7:B1983,เก็บข้อมูลHRD!B7:B1983,เก็บข้อมูลHRD!D7:D1983,"ข้าราชการ",เก็บข้อมูลHRD!B7:B1983,"&lt;&gt;",เก็บข้อมูลHRD!M7:M1983,"=1")))))</f>
        <v>65</v>
      </c>
      <c r="E9" s="37" t="s">
        <v>11</v>
      </c>
      <c r="F9" s="36">
        <f t="array" ref="F9">SUMPRODUCT(IF(เก็บข้อมูลHRD!D7:D1983="พนักงานราชการ",IF(เก็บข้อมูลHRD!B7:B1983&lt;&gt;"",IF(เก็บข้อมูลHRD!M7:M1983=1,1/COUNTIFS(เก็บข้อมูลHRD!B7:B1983,เก็บข้อมูลHRD!B7:B1983,เก็บข้อมูลHRD!D7:D1983,"พนักงานราชการ",เก็บข้อมูลHRD!B7:B1983,"&lt;&gt;",เก็บข้อมูลHRD!M7:M1983,"=1")))))</f>
        <v>105</v>
      </c>
      <c r="G9" s="43"/>
      <c r="H9" s="309" t="s">
        <v>17</v>
      </c>
      <c r="I9" s="309"/>
      <c r="J9" s="39">
        <f>COUNTIF(เก็บข้อมูลHRD!F7:F1983,"ภาวะผู้นำ/คุณธรรม/จริยธรรม")</f>
        <v>3</v>
      </c>
      <c r="K9" s="306" t="s">
        <v>49</v>
      </c>
      <c r="L9" s="306"/>
      <c r="M9" s="40">
        <f>COUNTIF(เก็บข้อมูลHRD!G7:G1983,"e-Learning")</f>
        <v>68</v>
      </c>
      <c r="N9" s="91"/>
    </row>
    <row r="10" spans="1:17" ht="24.95" customHeight="1">
      <c r="A10" s="332"/>
      <c r="B10" s="324" t="s">
        <v>75</v>
      </c>
      <c r="C10" s="324"/>
      <c r="D10" s="42">
        <f t="array" ref="D10">D9/D4*100</f>
        <v>91.549295774647888</v>
      </c>
      <c r="E10" s="37" t="s">
        <v>76</v>
      </c>
      <c r="F10" s="42">
        <f t="array" ref="F10">F9/F4*100</f>
        <v>88.235294117647058</v>
      </c>
      <c r="G10" s="44"/>
      <c r="H10" s="309" t="s">
        <v>18</v>
      </c>
      <c r="I10" s="309"/>
      <c r="J10" s="39">
        <f t="array" ref="J10">COUNTIF(เก็บข้อมูลHRD!F7:F983,"จิตอาสา/บริการ")</f>
        <v>2</v>
      </c>
      <c r="K10" s="306" t="s">
        <v>23</v>
      </c>
      <c r="L10" s="306"/>
      <c r="M10" s="40">
        <f>COUNTIF(เก็บข้อมูลHRD!G7:G1983,"ชุมชนนักปฏิบัติ(CoP)")</f>
        <v>0</v>
      </c>
      <c r="N10" s="91"/>
    </row>
    <row r="11" spans="1:17" ht="24.95" customHeight="1">
      <c r="A11" s="339" t="s">
        <v>14</v>
      </c>
      <c r="B11" s="336" t="s">
        <v>35</v>
      </c>
      <c r="C11" s="337"/>
      <c r="D11" s="337"/>
      <c r="E11" s="337"/>
      <c r="F11" s="338"/>
      <c r="G11" s="38"/>
      <c r="H11" s="309" t="s">
        <v>19</v>
      </c>
      <c r="I11" s="309"/>
      <c r="J11" s="39">
        <f>COUNTIF(เก็บข้อมูลHRD!F7:F1983,"ความรับผิดชอบ/ซื่อสัตย์สุจริต")</f>
        <v>0</v>
      </c>
      <c r="K11" s="306" t="s">
        <v>26</v>
      </c>
      <c r="L11" s="306"/>
      <c r="M11" s="40">
        <f>COUNTIF(เก็บข้อมูลHRD!G7:G1983,"สอนงาน")</f>
        <v>31</v>
      </c>
      <c r="N11" s="91"/>
    </row>
    <row r="12" spans="1:17" ht="24.95" customHeight="1">
      <c r="A12" s="340"/>
      <c r="B12" s="333" t="s">
        <v>51</v>
      </c>
      <c r="C12" s="334"/>
      <c r="D12" s="335"/>
      <c r="E12" s="343" t="s">
        <v>67</v>
      </c>
      <c r="F12" s="343"/>
      <c r="G12" s="38"/>
      <c r="H12" s="309" t="s">
        <v>20</v>
      </c>
      <c r="I12" s="309"/>
      <c r="J12" s="39">
        <f>COUNTIF(เก็บข้อมูลHRD!F7:F1983,"ทำงานเป็นทีม")</f>
        <v>0</v>
      </c>
      <c r="K12" s="306" t="s">
        <v>27</v>
      </c>
      <c r="L12" s="306"/>
      <c r="M12" s="40">
        <f>COUNTIF(เก็บข้อมูลHRD!G7:G1983,"มอบหมายงาน")</f>
        <v>0</v>
      </c>
      <c r="N12" s="91"/>
    </row>
    <row r="13" spans="1:17" ht="24.95" customHeight="1">
      <c r="A13" s="340"/>
      <c r="B13" s="308" t="s">
        <v>8</v>
      </c>
      <c r="C13" s="308"/>
      <c r="D13" s="36">
        <f t="array" ref="D13">COUNTIFS(เก็บข้อมูลHRD!D7:D1983,"ข้าราชการ",เก็บข้อมูลHRD!M7:M1983,"2")</f>
        <v>0</v>
      </c>
      <c r="E13" s="37" t="s">
        <v>10</v>
      </c>
      <c r="F13" s="36">
        <f t="array" ref="F13">COUNTIFS(เก็บข้อมูลHRD!D7:D1983,"พนักงานราชการ",เก็บข้อมูลHRD!M7:M1983,"2")</f>
        <v>0</v>
      </c>
      <c r="G13" s="43"/>
      <c r="H13" s="309" t="s">
        <v>24</v>
      </c>
      <c r="I13" s="309"/>
      <c r="J13" s="39">
        <f>COUNTIF(เก็บข้อมูลHRD!F7:F1983,"คิดค้น/ใช้นวัตกรรมใหม่ๆ")</f>
        <v>0</v>
      </c>
      <c r="K13" s="306" t="s">
        <v>28</v>
      </c>
      <c r="L13" s="306"/>
      <c r="M13" s="40">
        <f>COUNTIF(เก็บข้อมูลHRD!G7:G1983,"ดูงานนอกสถานที่")</f>
        <v>0</v>
      </c>
      <c r="N13" s="91"/>
      <c r="Q13" s="20" t="s">
        <v>57</v>
      </c>
    </row>
    <row r="14" spans="1:17" ht="24.95" customHeight="1">
      <c r="A14" s="340"/>
      <c r="B14" s="308" t="s">
        <v>9</v>
      </c>
      <c r="C14" s="308"/>
      <c r="D14" s="36">
        <f t="array" ref="D14">SUMPRODUCT(IF(เก็บข้อมูลHRD!D7:D1983="ข้าราชการ",IF(เก็บข้อมูลHRD!B7:B1983&lt;&gt;"",IF(เก็บข้อมูลHRD!M7:M1983=2,1/COUNTIFS(เก็บข้อมูลHRD!B7:B1983,เก็บข้อมูลHRD!B7:B1983,เก็บข้อมูลHRD!D7:D1983,"ข้าราชการ",เก็บข้อมูลHRD!B7:B1983,"&lt;&gt;",เก็บข้อมูลHRD!M7:M1983,"=2")))))</f>
        <v>0</v>
      </c>
      <c r="E14" s="37" t="s">
        <v>11</v>
      </c>
      <c r="F14" s="36">
        <f t="array" ref="F14">SUMPRODUCT(IF(เก็บข้อมูลHRD!D7:D1983="พนักงานราชการ",IF(เก็บข้อมูลHRD!B7:B1983&lt;&gt;"",IF(เก็บข้อมูลHRD!M7:M1983=2,1/COUNTIFS(เก็บข้อมูลHRD!B7:B1983,เก็บข้อมูลHRD!B7:B1983,เก็บข้อมูลHRD!D7:D1983,"พนักงานราชการ",เก็บข้อมูลHRD!B7:B1983,"&lt;&gt;",เก็บข้อมูลHRD!M7:M1983,"=2")))))</f>
        <v>0</v>
      </c>
      <c r="G14" s="44"/>
      <c r="H14" s="309" t="s">
        <v>25</v>
      </c>
      <c r="I14" s="309"/>
      <c r="J14" s="39">
        <f>COUNTIF(เก็บข้อมูลHRD!F7:F1983,"กฎหมาย/กฎระเบียบฯ")</f>
        <v>0</v>
      </c>
      <c r="K14" s="306" t="s">
        <v>29</v>
      </c>
      <c r="L14" s="306"/>
      <c r="M14" s="40">
        <f>COUNTIF(เก็บข้อมูลHRD!G7:G1983,"หมุนเวียนงาน")</f>
        <v>0</v>
      </c>
      <c r="N14" s="91"/>
    </row>
    <row r="15" spans="1:17" ht="24.95" customHeight="1">
      <c r="A15" s="341"/>
      <c r="B15" s="308" t="s">
        <v>75</v>
      </c>
      <c r="C15" s="308"/>
      <c r="D15" s="42">
        <f>D14/D4*100</f>
        <v>0</v>
      </c>
      <c r="E15" s="37" t="s">
        <v>76</v>
      </c>
      <c r="F15" s="42">
        <f>F14/F4*100</f>
        <v>0</v>
      </c>
      <c r="G15" s="38"/>
      <c r="H15" s="309" t="s">
        <v>21</v>
      </c>
      <c r="I15" s="309"/>
      <c r="J15" s="39">
        <f>COUNTIF(เก็บข้อมูลHRD!F7:F1983,"การใช้เทคโนโลยี")</f>
        <v>42</v>
      </c>
      <c r="K15" s="306" t="s">
        <v>30</v>
      </c>
      <c r="L15" s="306"/>
      <c r="M15" s="40">
        <f>COUNTIF(เก็บข้อมูลHRD!G7:G1983,"เรียนรู้ด้วยตนเอง")</f>
        <v>3</v>
      </c>
      <c r="N15" s="91"/>
    </row>
    <row r="16" spans="1:17" ht="24.95" customHeight="1">
      <c r="A16" s="351" t="s">
        <v>12</v>
      </c>
      <c r="B16" s="325" t="s">
        <v>36</v>
      </c>
      <c r="C16" s="325"/>
      <c r="D16" s="325"/>
      <c r="E16" s="325"/>
      <c r="F16" s="326"/>
      <c r="G16" s="38"/>
      <c r="H16" s="309" t="s">
        <v>22</v>
      </c>
      <c r="I16" s="309"/>
      <c r="J16" s="39">
        <f>COUNTIF(เก็บข้อมูลHRD!F7:F1983,"ทักษะการคิด")</f>
        <v>2</v>
      </c>
      <c r="K16" s="306" t="s">
        <v>31</v>
      </c>
      <c r="L16" s="306"/>
      <c r="M16" s="40">
        <f>COUNTIF(เก็บข้อมูลHRD!G7:G1983,"อื่นๆ")</f>
        <v>0</v>
      </c>
      <c r="N16" s="91"/>
    </row>
    <row r="17" spans="1:18" ht="23.25" customHeight="1">
      <c r="A17" s="351"/>
      <c r="B17" s="325" t="s">
        <v>51</v>
      </c>
      <c r="C17" s="325"/>
      <c r="D17" s="326"/>
      <c r="E17" s="352" t="s">
        <v>67</v>
      </c>
      <c r="F17" s="352"/>
      <c r="G17" s="43"/>
      <c r="H17" s="307" t="s">
        <v>52</v>
      </c>
      <c r="I17" s="307"/>
      <c r="J17" s="99">
        <f>SUM(J7:J16)</f>
        <v>170</v>
      </c>
      <c r="K17" s="307" t="s">
        <v>52</v>
      </c>
      <c r="L17" s="307"/>
      <c r="M17" s="100">
        <f>SUM(M7:M16)</f>
        <v>170</v>
      </c>
      <c r="N17" s="91"/>
    </row>
    <row r="18" spans="1:18" ht="24.95" customHeight="1">
      <c r="A18" s="351"/>
      <c r="B18" s="310" t="s">
        <v>8</v>
      </c>
      <c r="C18" s="308"/>
      <c r="D18" s="36">
        <f>COUNTIF(เก็บข้อมูลHRD!D7:D1983,"ข้าราชการ")</f>
        <v>65</v>
      </c>
      <c r="E18" s="37" t="s">
        <v>10</v>
      </c>
      <c r="F18" s="36">
        <f t="array" ref="F18">COUNTIF(เก็บข้อมูลHRD!D7:D1983,"พนักงานราชการ")</f>
        <v>105</v>
      </c>
      <c r="G18" s="44"/>
      <c r="H18" s="348" t="s">
        <v>68</v>
      </c>
      <c r="I18" s="349"/>
      <c r="J18" s="349"/>
      <c r="K18" s="349"/>
      <c r="L18" s="349"/>
      <c r="M18" s="349"/>
      <c r="N18" s="44"/>
    </row>
    <row r="19" spans="1:18" ht="28.5" customHeight="1">
      <c r="A19" s="351"/>
      <c r="B19" s="310" t="s">
        <v>9</v>
      </c>
      <c r="C19" s="308"/>
      <c r="D19" s="36">
        <f t="array" ref="D19">SUMPRODUCT(IF(เก็บข้อมูลHRD!D7:D1983="ข้าราชการ",IF(เก็บข้อมูลHRD!B7:B1983&lt;&gt;"",1/COUNTIFS(เก็บข้อมูลHRD!B7:B1983,เก็บข้อมูลHRD!B7:B1983,เก็บข้อมูลHRD!D7:D1983,"ข้าราชการ",เก็บข้อมูลHRD!B7:B1983,"&lt;&gt;"))))</f>
        <v>65</v>
      </c>
      <c r="E19" s="37" t="s">
        <v>11</v>
      </c>
      <c r="F19" s="36">
        <f t="array" ref="F19">SUMPRODUCT(IF(เก็บข้อมูลHRD!D7:D1983="พนักงานราชการ",IF(เก็บข้อมูลHRD!B7:B1983&lt;&gt;"",1/COUNTIFS(เก็บข้อมูลHRD!B7:B1983,เก็บข้อมูลHRD!B7:B1983,เก็บข้อมูลHRD!D7:D1983,"พนักงานราชการ",เก็บข้อมูลHRD!B7:B1983,"&lt;&gt;"))))</f>
        <v>105</v>
      </c>
      <c r="G19" s="43"/>
      <c r="H19" s="350"/>
      <c r="I19" s="350"/>
      <c r="J19" s="350"/>
      <c r="K19" s="350"/>
      <c r="L19" s="350"/>
      <c r="M19" s="350"/>
      <c r="N19" s="90"/>
    </row>
    <row r="20" spans="1:18" ht="24.95" customHeight="1">
      <c r="A20" s="351"/>
      <c r="B20" s="310" t="s">
        <v>75</v>
      </c>
      <c r="C20" s="308"/>
      <c r="D20" s="42">
        <f>D19/D4*100</f>
        <v>91.549295774647888</v>
      </c>
      <c r="E20" s="37" t="s">
        <v>76</v>
      </c>
      <c r="F20" s="42">
        <f>F19/F4*100</f>
        <v>88.235294117647058</v>
      </c>
      <c r="G20" s="44"/>
      <c r="H20" s="350"/>
      <c r="I20" s="350"/>
      <c r="J20" s="350"/>
      <c r="K20" s="350"/>
      <c r="L20" s="350"/>
      <c r="M20" s="350"/>
      <c r="N20" s="49"/>
    </row>
    <row r="21" spans="1:18" ht="25.5" customHeight="1">
      <c r="A21" s="351"/>
      <c r="B21" s="322" t="s">
        <v>39</v>
      </c>
      <c r="C21" s="322"/>
      <c r="D21" s="322"/>
      <c r="E21" s="322"/>
      <c r="F21" s="323"/>
      <c r="G21" s="110"/>
      <c r="H21" s="350"/>
      <c r="I21" s="350"/>
      <c r="J21" s="350"/>
      <c r="K21" s="350"/>
      <c r="L21" s="350"/>
      <c r="M21" s="350"/>
      <c r="N21" s="49"/>
      <c r="R21" s="20" t="s">
        <v>57</v>
      </c>
    </row>
    <row r="22" spans="1:18" ht="24" customHeight="1">
      <c r="A22" s="351"/>
      <c r="B22" s="353" t="s">
        <v>38</v>
      </c>
      <c r="C22" s="354"/>
      <c r="D22" s="45">
        <f t="array" ref="D22">SUMPRODUCT(IF(เก็บข้อมูลHRD!L7:L1983="มี",IF(เก็บข้อมูลHRD!B7:B1983&lt;&gt;"",1/COUNTIFS(เก็บข้อมูลHRD!B7:B1983,เก็บข้อมูลHRD!B7:B1983,เก็บข้อมูลHRD!L7:L1983,"มี",เก็บข้อมูลHRD!B7:B1983,"&lt;&gt;"))))</f>
        <v>170</v>
      </c>
      <c r="E22" s="37" t="s">
        <v>37</v>
      </c>
      <c r="F22" s="42">
        <f t="array" ref="F22">(D22/SUMPRODUCT((เก็บข้อมูลHRD!B7:B1983&lt;&gt;"")/COUNTIF(เก็บข้อมูลHRD!B7:B1983,เก็บข้อมูลHRD!B7:B1983&amp;"")))*100</f>
        <v>100</v>
      </c>
      <c r="G22" s="111"/>
      <c r="H22" s="350"/>
      <c r="I22" s="350"/>
      <c r="J22" s="350"/>
      <c r="K22" s="350"/>
      <c r="L22" s="350"/>
      <c r="M22" s="350"/>
      <c r="N22" s="49"/>
    </row>
    <row r="23" spans="1:18" ht="24">
      <c r="A23" s="351"/>
      <c r="B23" s="322" t="s">
        <v>41</v>
      </c>
      <c r="C23" s="322"/>
      <c r="D23" s="322"/>
      <c r="E23" s="322"/>
      <c r="F23" s="323"/>
      <c r="G23" s="111"/>
      <c r="H23" s="350"/>
      <c r="I23" s="350"/>
      <c r="J23" s="350"/>
      <c r="K23" s="350"/>
      <c r="L23" s="350"/>
      <c r="M23" s="350"/>
      <c r="N23" s="111"/>
    </row>
    <row r="24" spans="1:18" ht="21.75" customHeight="1">
      <c r="A24" s="351"/>
      <c r="B24" s="353" t="s">
        <v>42</v>
      </c>
      <c r="C24" s="354"/>
      <c r="D24" s="46">
        <f t="array" ref="D24">SUM(เก็บข้อมูลHRD!K7:K1983)</f>
        <v>21800</v>
      </c>
      <c r="E24" s="47" t="s">
        <v>58</v>
      </c>
      <c r="F24" s="48">
        <f t="array" ref="F24">AVERAGEIF(เก็บข้อมูลHRD!K7:K1983,"&lt;&gt;0")</f>
        <v>2725</v>
      </c>
      <c r="G24" s="111"/>
      <c r="H24" s="347" t="s">
        <v>61</v>
      </c>
      <c r="I24" s="347"/>
      <c r="J24" s="347"/>
      <c r="K24" s="347"/>
      <c r="L24" s="347"/>
      <c r="M24" s="111"/>
      <c r="N24" s="111"/>
    </row>
    <row r="25" spans="1:18">
      <c r="B25" s="303"/>
      <c r="C25" s="303"/>
      <c r="D25" s="303"/>
      <c r="E25" s="30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96"/>
  <sheetViews>
    <sheetView topLeftCell="A43" workbookViewId="0">
      <selection activeCell="B130" sqref="B130"/>
    </sheetView>
  </sheetViews>
  <sheetFormatPr defaultColWidth="9" defaultRowHeight="26.25"/>
  <cols>
    <col min="1" max="1" width="10.375" style="105" customWidth="1"/>
    <col min="2" max="2" width="42" style="106" customWidth="1"/>
    <col min="3" max="3" width="37.625" style="107" customWidth="1"/>
    <col min="4" max="4" width="44.75" style="105" customWidth="1"/>
    <col min="5" max="16384" width="9" style="92"/>
  </cols>
  <sheetData>
    <row r="1" spans="1:4" ht="35.25">
      <c r="A1" s="356" t="s">
        <v>64</v>
      </c>
      <c r="B1" s="356"/>
      <c r="C1" s="356"/>
      <c r="D1" s="356"/>
    </row>
    <row r="2" spans="1:4" ht="92.25" customHeight="1">
      <c r="A2" s="355" t="s">
        <v>73</v>
      </c>
      <c r="B2" s="355"/>
      <c r="C2" s="355"/>
      <c r="D2" s="355"/>
    </row>
    <row r="3" spans="1:4" ht="186.75" customHeight="1">
      <c r="A3" s="355" t="s">
        <v>70</v>
      </c>
      <c r="B3" s="355"/>
      <c r="C3" s="355"/>
      <c r="D3" s="355"/>
    </row>
    <row r="4" spans="1:4" s="96" customFormat="1" ht="52.5">
      <c r="A4" s="93" t="s">
        <v>56</v>
      </c>
      <c r="B4" s="94" t="s">
        <v>62</v>
      </c>
      <c r="C4" s="95" t="s">
        <v>1</v>
      </c>
      <c r="D4" s="97" t="s">
        <v>65</v>
      </c>
    </row>
    <row r="5" spans="1:4">
      <c r="A5" s="139">
        <v>1</v>
      </c>
      <c r="B5" s="189" t="s">
        <v>78</v>
      </c>
      <c r="C5" s="190" t="s">
        <v>79</v>
      </c>
      <c r="D5" s="191" t="str">
        <f>IF(COUNTIF(เก็บข้อมูลHRD!$B$7:$B$1983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139">
        <v>2</v>
      </c>
      <c r="B6" s="189" t="s">
        <v>80</v>
      </c>
      <c r="C6" s="190" t="s">
        <v>79</v>
      </c>
      <c r="D6" s="191" t="str">
        <f>IF(COUNTIF(เก็บข้อมูลHRD!$B$7:$B$1983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139">
        <v>3</v>
      </c>
      <c r="B7" s="192" t="s">
        <v>91</v>
      </c>
      <c r="C7" s="190" t="s">
        <v>267</v>
      </c>
      <c r="D7" s="191" t="str">
        <f>IF(COUNTIF(เก็บข้อมูลHRD!$B$7:$B$1983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139">
        <v>4</v>
      </c>
      <c r="B8" s="193" t="s">
        <v>81</v>
      </c>
      <c r="C8" s="194" t="s">
        <v>82</v>
      </c>
      <c r="D8" s="191" t="str">
        <f>IF(COUNTIF(เก็บข้อมูลHRD!$B$7:$B$1983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139">
        <v>5</v>
      </c>
      <c r="B9" s="193" t="s">
        <v>83</v>
      </c>
      <c r="C9" s="194" t="s">
        <v>82</v>
      </c>
      <c r="D9" s="191" t="str">
        <f>IF(COUNTIF(เก็บข้อมูลHRD!$B$7:$B$1983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139">
        <v>6</v>
      </c>
      <c r="B10" s="193" t="s">
        <v>93</v>
      </c>
      <c r="C10" s="194" t="s">
        <v>82</v>
      </c>
      <c r="D10" s="191" t="str">
        <f>IF(COUNTIF(เก็บข้อมูลHRD!$B$7:$B$1983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139">
        <v>7</v>
      </c>
      <c r="B11" s="193" t="s">
        <v>85</v>
      </c>
      <c r="C11" s="194" t="s">
        <v>82</v>
      </c>
      <c r="D11" s="191" t="str">
        <f>IF(COUNTIF(เก็บข้อมูลHRD!$B$7:$B$1983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139">
        <v>8</v>
      </c>
      <c r="B12" s="193" t="s">
        <v>289</v>
      </c>
      <c r="C12" s="194" t="s">
        <v>84</v>
      </c>
      <c r="D12" s="191" t="str">
        <f>IF(COUNTIF(เก็บข้อมูลHRD!$B$7:$B$1983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139">
        <v>9</v>
      </c>
      <c r="B13" s="193" t="s">
        <v>110</v>
      </c>
      <c r="C13" s="194" t="s">
        <v>90</v>
      </c>
      <c r="D13" s="191" t="str">
        <f>IF(COUNTIF(เก็บข้อมูลHRD!$B$7:$B$1983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139">
        <v>10</v>
      </c>
      <c r="B14" s="189" t="s">
        <v>303</v>
      </c>
      <c r="C14" s="190" t="s">
        <v>66</v>
      </c>
      <c r="D14" s="191" t="str">
        <f>IF(COUNTIF(เก็บข้อมูลHRD!$B$7:$B$1983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139">
        <v>11</v>
      </c>
      <c r="B15" s="193" t="s">
        <v>136</v>
      </c>
      <c r="C15" s="194" t="s">
        <v>92</v>
      </c>
      <c r="D15" s="191" t="str">
        <f>IF(COUNTIF(เก็บข้อมูลHRD!$B$7:$B$1983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139">
        <v>12</v>
      </c>
      <c r="B16" s="189" t="s">
        <v>273</v>
      </c>
      <c r="C16" s="190" t="s">
        <v>84</v>
      </c>
      <c r="D16" s="191" t="str">
        <f>IF(COUNTIF(เก็บข้อมูลHRD!$B$7:$B$1983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>
      <c r="A17" s="139">
        <v>13</v>
      </c>
      <c r="B17" s="193" t="s">
        <v>274</v>
      </c>
      <c r="C17" s="194" t="s">
        <v>272</v>
      </c>
      <c r="D17" s="191" t="str">
        <f>IF(COUNTIF(เก็บข้อมูลHRD!$B$7:$B$1983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>
      <c r="A18" s="139">
        <v>14</v>
      </c>
      <c r="B18" s="193" t="s">
        <v>87</v>
      </c>
      <c r="C18" s="194" t="s">
        <v>86</v>
      </c>
      <c r="D18" s="191" t="str">
        <f>IF(COUNTIF(เก็บข้อมูลHRD!$B$7:$B$1983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>
      <c r="A19" s="139">
        <v>15</v>
      </c>
      <c r="B19" s="193" t="s">
        <v>88</v>
      </c>
      <c r="C19" s="194" t="s">
        <v>86</v>
      </c>
      <c r="D19" s="191" t="str">
        <f>IF(COUNTIF(เก็บข้อมูลHRD!$B$7:$B$1983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>
      <c r="A20" s="139">
        <v>16</v>
      </c>
      <c r="B20" s="192" t="s">
        <v>94</v>
      </c>
      <c r="C20" s="194" t="s">
        <v>95</v>
      </c>
      <c r="D20" s="191" t="str">
        <f>IF(COUNTIF(เก็บข้อมูลHRD!$B$7:$B$1983,B20),"ได้รับการพัฒนาแล้ว",IF(B20="","ป้อนรายชื่อบุคลากรเพิ่ม(ถ้ามี)","ยังไม่ได้รับการพัฒนา"))</f>
        <v>ยังไม่ได้รับการพัฒนา</v>
      </c>
    </row>
    <row r="21" spans="1:4">
      <c r="A21" s="139">
        <v>17</v>
      </c>
      <c r="B21" s="193" t="s">
        <v>96</v>
      </c>
      <c r="C21" s="194" t="s">
        <v>90</v>
      </c>
      <c r="D21" s="191" t="str">
        <f>IF(COUNTIF(เก็บข้อมูลHRD!$B$7:$B$1983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>
      <c r="A22" s="139">
        <v>18</v>
      </c>
      <c r="B22" s="192" t="s">
        <v>97</v>
      </c>
      <c r="C22" s="194" t="s">
        <v>95</v>
      </c>
      <c r="D22" s="191" t="str">
        <f>IF(COUNTIF(เก็บข้อมูลHRD!$B$7:$B$1983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>
      <c r="A23" s="139">
        <v>19</v>
      </c>
      <c r="B23" s="193" t="s">
        <v>98</v>
      </c>
      <c r="C23" s="194" t="s">
        <v>90</v>
      </c>
      <c r="D23" s="191" t="str">
        <f>IF(COUNTIF(เก็บข้อมูลHRD!$B$7:$B$1983,B23),"ได้รับการพัฒนาแล้ว",IF(B23="","ป้อนรายชื่อบุคลากรเพิ่ม(ถ้ามี)","ยังไม่ได้รับการพัฒนา"))</f>
        <v>ยังไม่ได้รับการพัฒนา</v>
      </c>
    </row>
    <row r="24" spans="1:4">
      <c r="A24" s="139">
        <v>20</v>
      </c>
      <c r="B24" s="193" t="s">
        <v>100</v>
      </c>
      <c r="C24" s="194" t="s">
        <v>101</v>
      </c>
      <c r="D24" s="191" t="str">
        <f>IF(COUNTIF(เก็บข้อมูลHRD!$B$7:$B$1983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>
      <c r="A25" s="139">
        <v>21</v>
      </c>
      <c r="B25" s="193" t="s">
        <v>103</v>
      </c>
      <c r="C25" s="194" t="s">
        <v>95</v>
      </c>
      <c r="D25" s="191" t="str">
        <f>IF(COUNTIF(เก็บข้อมูลHRD!$B$7:$B$1983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>
      <c r="A26" s="139">
        <v>22</v>
      </c>
      <c r="B26" s="192" t="s">
        <v>104</v>
      </c>
      <c r="C26" s="194" t="s">
        <v>95</v>
      </c>
      <c r="D26" s="191" t="str">
        <f>IF(COUNTIF(เก็บข้อมูลHRD!$B$7:$B$1983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>
      <c r="A27" s="139">
        <v>23</v>
      </c>
      <c r="B27" s="192" t="s">
        <v>286</v>
      </c>
      <c r="C27" s="194" t="s">
        <v>95</v>
      </c>
      <c r="D27" s="191" t="str">
        <f>IF(COUNTIF(เก็บข้อมูลHRD!$B$7:$B$1983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>
      <c r="A28" s="139">
        <v>24</v>
      </c>
      <c r="B28" s="195" t="s">
        <v>143</v>
      </c>
      <c r="C28" s="196" t="s">
        <v>90</v>
      </c>
      <c r="D28" s="191" t="str">
        <f>IF(COUNTIF(เก็บข้อมูลHRD!$B$7:$B$1983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>
      <c r="A29" s="139">
        <v>25</v>
      </c>
      <c r="B29" s="192" t="s">
        <v>290</v>
      </c>
      <c r="C29" s="194" t="s">
        <v>90</v>
      </c>
      <c r="D29" s="191" t="str">
        <f>IF(COUNTIF(เก็บข้อมูลHRD!$B$7:$B$1983,B29),"ได้รับการพัฒนาแล้ว",IF(B29="","ป้อนรายชื่อบุคลากรเพิ่ม(ถ้ามี)","ยังไม่ได้รับการพัฒนา"))</f>
        <v>ยังไม่ได้รับการพัฒนา</v>
      </c>
    </row>
    <row r="30" spans="1:4">
      <c r="A30" s="139">
        <v>26</v>
      </c>
      <c r="B30" s="192" t="s">
        <v>102</v>
      </c>
      <c r="C30" s="194" t="s">
        <v>90</v>
      </c>
      <c r="D30" s="191" t="str">
        <f>IF(COUNTIF(เก็บข้อมูลHRD!$B$7:$B$1983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>
      <c r="A31" s="139">
        <v>27</v>
      </c>
      <c r="B31" s="193" t="s">
        <v>105</v>
      </c>
      <c r="C31" s="194" t="s">
        <v>92</v>
      </c>
      <c r="D31" s="191" t="str">
        <f>IF(COUNTIF(เก็บข้อมูลHRD!$B$7:$B$1983,B31),"ได้รับการพัฒนาแล้ว",IF(B31="","ป้อนรายชื่อบุคลากรเพิ่ม(ถ้ามี)","ยังไม่ได้รับการพัฒนา"))</f>
        <v>ยังไม่ได้รับการพัฒนา</v>
      </c>
    </row>
    <row r="32" spans="1:4">
      <c r="A32" s="139">
        <v>28</v>
      </c>
      <c r="B32" s="193" t="s">
        <v>106</v>
      </c>
      <c r="C32" s="194" t="s">
        <v>92</v>
      </c>
      <c r="D32" s="191" t="str">
        <f>IF(COUNTIF(เก็บข้อมูลHRD!$B$7:$B$1983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>
      <c r="A33" s="139">
        <v>29</v>
      </c>
      <c r="B33" s="193" t="s">
        <v>275</v>
      </c>
      <c r="C33" s="194" t="s">
        <v>271</v>
      </c>
      <c r="D33" s="191" t="str">
        <f>IF(COUNTIF(เก็บข้อมูลHRD!$B$7:$B$1983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>
      <c r="A34" s="139">
        <v>30</v>
      </c>
      <c r="B34" s="195" t="s">
        <v>144</v>
      </c>
      <c r="C34" s="196" t="s">
        <v>99</v>
      </c>
      <c r="D34" s="191" t="str">
        <f>IF(COUNTIF(เก็บข้อมูลHRD!$B$7:$B$1983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>
      <c r="A35" s="139">
        <v>31</v>
      </c>
      <c r="B35" s="193" t="s">
        <v>107</v>
      </c>
      <c r="C35" s="194" t="s">
        <v>108</v>
      </c>
      <c r="D35" s="191" t="str">
        <f>IF(COUNTIF(เก็บข้อมูลHRD!$B$7:$B$1983,B35),"ได้รับการพัฒนาแล้ว",IF(B35="","ป้อนรายชื่อบุคลากรเพิ่ม(ถ้ามี)","ยังไม่ได้รับการพัฒนา"))</f>
        <v>ยังไม่ได้รับการพัฒนา</v>
      </c>
    </row>
    <row r="36" spans="1:4">
      <c r="A36" s="139">
        <v>32</v>
      </c>
      <c r="B36" s="193" t="s">
        <v>109</v>
      </c>
      <c r="C36" s="194" t="s">
        <v>95</v>
      </c>
      <c r="D36" s="191" t="str">
        <f>IF(COUNTIF(เก็บข้อมูลHRD!$B$7:$B$1983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>
      <c r="A37" s="139">
        <v>33</v>
      </c>
      <c r="B37" s="193" t="s">
        <v>115</v>
      </c>
      <c r="C37" s="194" t="s">
        <v>90</v>
      </c>
      <c r="D37" s="191" t="str">
        <f>IF(COUNTIF(เก็บข้อมูลHRD!$B$7:$B$1983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>
      <c r="A38" s="139">
        <v>34</v>
      </c>
      <c r="B38" s="197" t="s">
        <v>89</v>
      </c>
      <c r="C38" s="194" t="s">
        <v>90</v>
      </c>
      <c r="D38" s="191" t="str">
        <f>IF(COUNTIF(เก็บข้อมูลHRD!$B$7:$B$1983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>
      <c r="A39" s="139">
        <v>35</v>
      </c>
      <c r="B39" s="193" t="s">
        <v>112</v>
      </c>
      <c r="C39" s="194" t="s">
        <v>90</v>
      </c>
      <c r="D39" s="191" t="str">
        <f>IF(COUNTIF(เก็บข้อมูลHRD!$B$7:$B$1983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>
      <c r="A40" s="139">
        <v>36</v>
      </c>
      <c r="B40" s="193" t="s">
        <v>113</v>
      </c>
      <c r="C40" s="194" t="s">
        <v>90</v>
      </c>
      <c r="D40" s="191" t="str">
        <f>IF(COUNTIF(เก็บข้อมูลHRD!$B$7:$B$1983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>
      <c r="A41" s="139">
        <v>37</v>
      </c>
      <c r="B41" s="192" t="s">
        <v>114</v>
      </c>
      <c r="C41" s="194" t="s">
        <v>90</v>
      </c>
      <c r="D41" s="191" t="str">
        <f>IF(COUNTIF(เก็บข้อมูลHRD!$B$7:$B$1983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>
      <c r="A42" s="139">
        <v>38</v>
      </c>
      <c r="B42" s="189" t="s">
        <v>291</v>
      </c>
      <c r="C42" s="190" t="s">
        <v>66</v>
      </c>
      <c r="D42" s="191" t="str">
        <f>IF(COUNTIF(เก็บข้อมูลHRD!$B$7:$B$1983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>
      <c r="A43" s="139">
        <v>39</v>
      </c>
      <c r="B43" s="193" t="s">
        <v>116</v>
      </c>
      <c r="C43" s="194" t="s">
        <v>92</v>
      </c>
      <c r="D43" s="191" t="str">
        <f>IF(COUNTIF(เก็บข้อมูลHRD!$B$7:$B$1983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>
      <c r="A44" s="139">
        <v>40</v>
      </c>
      <c r="B44" s="193" t="s">
        <v>119</v>
      </c>
      <c r="C44" s="194" t="s">
        <v>99</v>
      </c>
      <c r="D44" s="191" t="str">
        <f>IF(COUNTIF(เก็บข้อมูลHRD!$B$7:$B$1983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>
      <c r="A45" s="139">
        <v>41</v>
      </c>
      <c r="B45" s="195" t="s">
        <v>270</v>
      </c>
      <c r="C45" s="194" t="s">
        <v>99</v>
      </c>
      <c r="D45" s="191" t="str">
        <f>IF(COUNTIF(เก็บข้อมูลHRD!$B$7:$B$1983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>
      <c r="A46" s="139">
        <v>42</v>
      </c>
      <c r="B46" s="193" t="s">
        <v>117</v>
      </c>
      <c r="C46" s="194" t="s">
        <v>118</v>
      </c>
      <c r="D46" s="191" t="str">
        <f>IF(COUNTIF(เก็บข้อมูลHRD!$B$7:$B$1983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>
      <c r="A47" s="139">
        <v>43</v>
      </c>
      <c r="B47" s="193" t="s">
        <v>120</v>
      </c>
      <c r="C47" s="194" t="s">
        <v>95</v>
      </c>
      <c r="D47" s="191" t="str">
        <f>IF(COUNTIF(เก็บข้อมูลHRD!$B$7:$B$1983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>
      <c r="A48" s="139">
        <v>44</v>
      </c>
      <c r="B48" s="193" t="s">
        <v>121</v>
      </c>
      <c r="C48" s="194" t="s">
        <v>90</v>
      </c>
      <c r="D48" s="191" t="str">
        <f>IF(COUNTIF(เก็บข้อมูลHRD!$B$7:$B$1983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>
      <c r="A49" s="139">
        <v>45</v>
      </c>
      <c r="B49" s="192" t="s">
        <v>122</v>
      </c>
      <c r="C49" s="194" t="s">
        <v>90</v>
      </c>
      <c r="D49" s="191" t="str">
        <f>IF(COUNTIF(เก็บข้อมูลHRD!$B$7:$B$1983,B49),"ได้รับการพัฒนาแล้ว",IF(B49="","ป้อนรายชื่อบุคลากรเพิ่ม(ถ้ามี)","ยังไม่ได้รับการพัฒนา"))</f>
        <v>ยังไม่ได้รับการพัฒนา</v>
      </c>
    </row>
    <row r="50" spans="1:4">
      <c r="A50" s="139">
        <v>46</v>
      </c>
      <c r="B50" s="192" t="s">
        <v>292</v>
      </c>
      <c r="C50" s="194" t="s">
        <v>66</v>
      </c>
      <c r="D50" s="191" t="str">
        <f>IF(COUNTIF(เก็บข้อมูลHRD!$B$7:$B$1983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>
      <c r="A51" s="139">
        <v>47</v>
      </c>
      <c r="B51" s="192" t="s">
        <v>276</v>
      </c>
      <c r="C51" s="194" t="s">
        <v>66</v>
      </c>
      <c r="D51" s="191" t="str">
        <f>IF(COUNTIF(เก็บข้อมูลHRD!$B$7:$B$1983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>
      <c r="A52" s="139">
        <v>48</v>
      </c>
      <c r="B52" s="193" t="s">
        <v>123</v>
      </c>
      <c r="C52" s="194" t="s">
        <v>92</v>
      </c>
      <c r="D52" s="191" t="str">
        <f>IF(COUNTIF(เก็บข้อมูลHRD!$B$7:$B$1983,B52),"ได้รับการพัฒนาแล้ว",IF(B52="","ป้อนรายชื่อบุคลากรเพิ่ม(ถ้ามี)","ยังไม่ได้รับการพัฒนา"))</f>
        <v>ยังไม่ได้รับการพัฒนา</v>
      </c>
    </row>
    <row r="53" spans="1:4">
      <c r="A53" s="139">
        <v>49</v>
      </c>
      <c r="B53" s="195" t="s">
        <v>124</v>
      </c>
      <c r="C53" s="196" t="s">
        <v>92</v>
      </c>
      <c r="D53" s="191" t="str">
        <f>IF(COUNTIF(เก็บข้อมูลHRD!$B$7:$B$1983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>
      <c r="A54" s="139">
        <v>50</v>
      </c>
      <c r="B54" s="193" t="s">
        <v>125</v>
      </c>
      <c r="C54" s="194" t="s">
        <v>95</v>
      </c>
      <c r="D54" s="191" t="str">
        <f>IF(COUNTIF(เก็บข้อมูลHRD!$B$7:$B$1983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>
      <c r="A55" s="139">
        <v>51</v>
      </c>
      <c r="B55" s="193" t="s">
        <v>129</v>
      </c>
      <c r="C55" s="194" t="s">
        <v>95</v>
      </c>
      <c r="D55" s="191" t="str">
        <f>IF(COUNTIF(เก็บข้อมูลHRD!$B$7:$B$1983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>
      <c r="A56" s="139">
        <v>52</v>
      </c>
      <c r="B56" s="193" t="s">
        <v>126</v>
      </c>
      <c r="C56" s="194" t="s">
        <v>95</v>
      </c>
      <c r="D56" s="191" t="str">
        <f>IF(COUNTIF(เก็บข้อมูลHRD!$B$7:$B$1983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>
      <c r="A57" s="139">
        <v>53</v>
      </c>
      <c r="B57" s="193" t="s">
        <v>127</v>
      </c>
      <c r="C57" s="194" t="s">
        <v>90</v>
      </c>
      <c r="D57" s="191" t="str">
        <f>IF(COUNTIF(เก็บข้อมูลHRD!$B$7:$B$1983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>
      <c r="A58" s="139">
        <v>54</v>
      </c>
      <c r="B58" s="193" t="s">
        <v>128</v>
      </c>
      <c r="C58" s="194" t="s">
        <v>108</v>
      </c>
      <c r="D58" s="191" t="str">
        <f>IF(COUNTIF(เก็บข้อมูลHRD!$B$7:$B$1983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>
      <c r="A59" s="139">
        <v>55</v>
      </c>
      <c r="B59" s="193" t="s">
        <v>268</v>
      </c>
      <c r="C59" s="194" t="s">
        <v>95</v>
      </c>
      <c r="D59" s="191" t="str">
        <f>IF(COUNTIF(เก็บข้อมูลHRD!$B$7:$B$1983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>
      <c r="A60" s="139">
        <v>56</v>
      </c>
      <c r="B60" s="193" t="s">
        <v>133</v>
      </c>
      <c r="C60" s="194" t="s">
        <v>66</v>
      </c>
      <c r="D60" s="191" t="str">
        <f>IF(COUNTIF(เก็บข้อมูลHRD!$B$7:$B$1983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>
      <c r="A61" s="139">
        <v>57</v>
      </c>
      <c r="B61" s="193" t="s">
        <v>134</v>
      </c>
      <c r="C61" s="194" t="s">
        <v>92</v>
      </c>
      <c r="D61" s="191" t="str">
        <f>IF(COUNTIF(เก็บข้อมูลHRD!$B$7:$B$1983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>
      <c r="A62" s="139">
        <v>58</v>
      </c>
      <c r="B62" s="195" t="s">
        <v>135</v>
      </c>
      <c r="C62" s="196" t="s">
        <v>92</v>
      </c>
      <c r="D62" s="191" t="str">
        <f>IF(COUNTIF(เก็บข้อมูลHRD!$B$7:$B$1983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>
      <c r="A63" s="139">
        <v>59</v>
      </c>
      <c r="B63" s="198" t="s">
        <v>137</v>
      </c>
      <c r="C63" s="196" t="s">
        <v>118</v>
      </c>
      <c r="D63" s="191" t="str">
        <f>IF(COUNTIF(เก็บข้อมูลHRD!$B$7:$B$1983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>
      <c r="A64" s="139">
        <v>60</v>
      </c>
      <c r="B64" s="195" t="s">
        <v>138</v>
      </c>
      <c r="C64" s="196" t="s">
        <v>99</v>
      </c>
      <c r="D64" s="191" t="str">
        <f>IF(COUNTIF(เก็บข้อมูลHRD!$B$7:$B$1983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>
      <c r="A65" s="139">
        <v>61</v>
      </c>
      <c r="B65" s="193" t="s">
        <v>131</v>
      </c>
      <c r="C65" s="194" t="s">
        <v>90</v>
      </c>
      <c r="D65" s="191" t="str">
        <f>IF(COUNTIF(เก็บข้อมูลHRD!$B$7:$B$1983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>
      <c r="A66" s="139">
        <v>62</v>
      </c>
      <c r="B66" s="193" t="s">
        <v>111</v>
      </c>
      <c r="C66" s="194" t="s">
        <v>95</v>
      </c>
      <c r="D66" s="191" t="str">
        <f>IF(COUNTIF(เก็บข้อมูลHRD!$B$7:$B$1983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>
      <c r="A67" s="139">
        <v>63</v>
      </c>
      <c r="B67" s="193" t="s">
        <v>130</v>
      </c>
      <c r="C67" s="194" t="s">
        <v>66</v>
      </c>
      <c r="D67" s="191" t="str">
        <f>IF(COUNTIF(เก็บข้อมูลHRD!$B$7:$B$1983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>
      <c r="A68" s="139">
        <v>64</v>
      </c>
      <c r="B68" s="193" t="s">
        <v>132</v>
      </c>
      <c r="C68" s="194" t="s">
        <v>118</v>
      </c>
      <c r="D68" s="191" t="str">
        <f>IF(COUNTIF(เก็บข้อมูลHRD!$B$7:$B$1983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>
      <c r="A69" s="139">
        <v>65</v>
      </c>
      <c r="B69" s="193" t="s">
        <v>139</v>
      </c>
      <c r="C69" s="194" t="s">
        <v>108</v>
      </c>
      <c r="D69" s="191" t="str">
        <f>IF(COUNTIF(เก็บข้อมูลHRD!$B$7:$B$1983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>
      <c r="A70" s="139">
        <v>66</v>
      </c>
      <c r="B70" s="193" t="s">
        <v>140</v>
      </c>
      <c r="C70" s="194" t="s">
        <v>95</v>
      </c>
      <c r="D70" s="191" t="str">
        <f>IF(COUNTIF(เก็บข้อมูลHRD!$B$7:$B$1983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>
      <c r="A71" s="139">
        <v>67</v>
      </c>
      <c r="B71" s="199" t="s">
        <v>141</v>
      </c>
      <c r="C71" s="196" t="s">
        <v>95</v>
      </c>
      <c r="D71" s="191" t="str">
        <f>IF(COUNTIF(เก็บข้อมูลHRD!$B$7:$B$1983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>
      <c r="A72" s="139"/>
      <c r="B72" s="199" t="s">
        <v>141</v>
      </c>
      <c r="C72" s="196" t="s">
        <v>95</v>
      </c>
      <c r="D72" s="191" t="str">
        <f>IF(COUNTIF(เก็บข้อมูลHRD!$B$7:$B$1983,B72),"ได้รับการพัฒนาแล้ว",IF(B72="","ป้อนรายชื่อบุคลากรเพิ่ม(ถ้ามี)","ยังไม่ได้รับการพัฒนา"))</f>
        <v>ได้รับการพัฒนาแล้ว</v>
      </c>
    </row>
    <row r="73" spans="1:4">
      <c r="A73" s="139">
        <v>68</v>
      </c>
      <c r="B73" s="199" t="s">
        <v>288</v>
      </c>
      <c r="C73" s="196" t="s">
        <v>99</v>
      </c>
      <c r="D73" s="191" t="str">
        <f>IF(COUNTIF(เก็บข้อมูลHRD!$B$7:$B$1983,B73),"ได้รับการพัฒนาแล้ว",IF(B73="","ป้อนรายชื่อบุคลากรเพิ่ม(ถ้ามี)","ยังไม่ได้รับการพัฒนา"))</f>
        <v>ได้รับการพัฒนาแล้ว</v>
      </c>
    </row>
    <row r="74" spans="1:4">
      <c r="A74" s="139"/>
      <c r="B74" s="199" t="s">
        <v>288</v>
      </c>
      <c r="C74" s="196" t="s">
        <v>99</v>
      </c>
      <c r="D74" s="191" t="str">
        <f>IF(COUNTIF(เก็บข้อมูลHRD!$B$7:$B$1983,B74),"ได้รับการพัฒนาแล้ว",IF(B74="","ป้อนรายชื่อบุคลากรเพิ่ม(ถ้ามี)","ยังไม่ได้รับการพัฒนา"))</f>
        <v>ได้รับการพัฒนาแล้ว</v>
      </c>
    </row>
    <row r="75" spans="1:4">
      <c r="A75" s="139">
        <v>69</v>
      </c>
      <c r="B75" s="199" t="s">
        <v>281</v>
      </c>
      <c r="C75" s="194" t="s">
        <v>95</v>
      </c>
      <c r="D75" s="191" t="str">
        <f>IF(COUNTIF(เก็บข้อมูลHRD!$B$7:$B$1983,B75),"ได้รับการพัฒนาแล้ว",IF(B75="","ป้อนรายชื่อบุคลากรเพิ่ม(ถ้ามี)","ยังไม่ได้รับการพัฒนา"))</f>
        <v>ได้รับการพัฒนาแล้ว</v>
      </c>
    </row>
    <row r="76" spans="1:4">
      <c r="A76" s="139">
        <v>70</v>
      </c>
      <c r="B76" s="193" t="s">
        <v>142</v>
      </c>
      <c r="C76" s="194" t="s">
        <v>90</v>
      </c>
      <c r="D76" s="191" t="str">
        <f>IF(COUNTIF(เก็บข้อมูลHRD!$B$7:$B$1983,B76),"ได้รับการพัฒนาแล้ว",IF(B76="","ป้อนรายชื่อบุคลากรเพิ่ม(ถ้ามี)","ยังไม่ได้รับการพัฒนา"))</f>
        <v>ได้รับการพัฒนาแล้ว</v>
      </c>
    </row>
    <row r="77" spans="1:4">
      <c r="A77" s="139">
        <v>71</v>
      </c>
      <c r="B77" s="200" t="s">
        <v>277</v>
      </c>
      <c r="C77" s="201" t="s">
        <v>66</v>
      </c>
      <c r="D77" s="191" t="str">
        <f>IF(COUNTIF(เก็บข้อมูลHRD!$B$7:$B$1983,B77),"ได้รับการพัฒนาแล้ว",IF(B77="","ป้อนรายชื่อบุคลากรเพิ่ม(ถ้ามี)","ยังไม่ได้รับการพัฒนา"))</f>
        <v>ได้รับการพัฒนาแล้ว</v>
      </c>
    </row>
    <row r="78" spans="1:4">
      <c r="A78" s="139">
        <v>72</v>
      </c>
      <c r="B78" s="195" t="s">
        <v>285</v>
      </c>
      <c r="C78" s="202" t="s">
        <v>146</v>
      </c>
      <c r="D78" s="191" t="str">
        <f>IF(COUNTIF(เก็บข้อมูลHRD!$B$7:$B$1983,B78),"ได้รับการพัฒนาแล้ว",IF(B78="","ป้อนรายชื่อบุคลากรเพิ่ม(ถ้ามี)","ยังไม่ได้รับการพัฒนา"))</f>
        <v>ได้รับการพัฒนาแล้ว</v>
      </c>
    </row>
    <row r="79" spans="1:4">
      <c r="A79" s="139">
        <v>73</v>
      </c>
      <c r="B79" s="203" t="s">
        <v>160</v>
      </c>
      <c r="C79" s="202" t="s">
        <v>146</v>
      </c>
      <c r="D79" s="191" t="str">
        <f>IF(COUNTIF(เก็บข้อมูลHRD!$B$7:$B$1983,B79),"ได้รับการพัฒนาแล้ว",IF(B79="","ป้อนรายชื่อบุคลากรเพิ่ม(ถ้ามี)","ยังไม่ได้รับการพัฒนา"))</f>
        <v>ยังไม่ได้รับการพัฒนา</v>
      </c>
    </row>
    <row r="80" spans="1:4">
      <c r="A80" s="139">
        <v>74</v>
      </c>
      <c r="B80" s="203" t="s">
        <v>145</v>
      </c>
      <c r="C80" s="202" t="s">
        <v>146</v>
      </c>
      <c r="D80" s="191" t="str">
        <f>IF(COUNTIF(เก็บข้อมูลHRD!$B$7:$B$1983,B80),"ได้รับการพัฒนาแล้ว",IF(B80="","ป้อนรายชื่อบุคลากรเพิ่ม(ถ้ามี)","ยังไม่ได้รับการพัฒนา"))</f>
        <v>ได้รับการพัฒนาแล้ว</v>
      </c>
    </row>
    <row r="81" spans="1:4">
      <c r="A81" s="139">
        <v>75</v>
      </c>
      <c r="B81" s="203" t="s">
        <v>147</v>
      </c>
      <c r="C81" s="202" t="s">
        <v>146</v>
      </c>
      <c r="D81" s="191" t="str">
        <f>IF(COUNTIF(เก็บข้อมูลHRD!$B$7:$B$1983,B81),"ได้รับการพัฒนาแล้ว",IF(B81="","ป้อนรายชื่อบุคลากรเพิ่ม(ถ้ามี)","ยังไม่ได้รับการพัฒนา"))</f>
        <v>ได้รับการพัฒนาแล้ว</v>
      </c>
    </row>
    <row r="82" spans="1:4">
      <c r="A82" s="139">
        <v>76</v>
      </c>
      <c r="B82" s="204" t="s">
        <v>278</v>
      </c>
      <c r="C82" s="202" t="s">
        <v>146</v>
      </c>
      <c r="D82" s="191" t="str">
        <f>IF(COUNTIF(เก็บข้อมูลHRD!$B$7:$B$1983,B82),"ได้รับการพัฒนาแล้ว",IF(B82="","ป้อนรายชื่อบุคลากรเพิ่ม(ถ้ามี)","ยังไม่ได้รับการพัฒนา"))</f>
        <v>ได้รับการพัฒนาแล้ว</v>
      </c>
    </row>
    <row r="83" spans="1:4">
      <c r="A83" s="139">
        <v>77</v>
      </c>
      <c r="B83" s="203" t="s">
        <v>148</v>
      </c>
      <c r="C83" s="202" t="s">
        <v>146</v>
      </c>
      <c r="D83" s="191" t="str">
        <f>IF(COUNTIF(เก็บข้อมูลHRD!$B$7:$B$1983,B83),"ได้รับการพัฒนาแล้ว",IF(B83="","ป้อนรายชื่อบุคลากรเพิ่ม(ถ้ามี)","ยังไม่ได้รับการพัฒนา"))</f>
        <v>ได้รับการพัฒนาแล้ว</v>
      </c>
    </row>
    <row r="84" spans="1:4">
      <c r="A84" s="139">
        <v>78</v>
      </c>
      <c r="B84" s="205" t="s">
        <v>149</v>
      </c>
      <c r="C84" s="204" t="s">
        <v>150</v>
      </c>
      <c r="D84" s="191" t="str">
        <f>IF(COUNTIF(เก็บข้อมูลHRD!$B$7:$B$1983,B84),"ได้รับการพัฒนาแล้ว",IF(B84="","ป้อนรายชื่อบุคลากรเพิ่ม(ถ้ามี)","ยังไม่ได้รับการพัฒนา"))</f>
        <v>ได้รับการพัฒนาแล้ว</v>
      </c>
    </row>
    <row r="85" spans="1:4">
      <c r="A85" s="139">
        <v>79</v>
      </c>
      <c r="B85" s="203" t="s">
        <v>293</v>
      </c>
      <c r="C85" s="202" t="s">
        <v>151</v>
      </c>
      <c r="D85" s="191" t="str">
        <f>IF(COUNTIF(เก็บข้อมูลHRD!$B$7:$B$1983,B85),"ได้รับการพัฒนาแล้ว",IF(B85="","ป้อนรายชื่อบุคลากรเพิ่ม(ถ้ามี)","ยังไม่ได้รับการพัฒนา"))</f>
        <v>ได้รับการพัฒนาแล้ว</v>
      </c>
    </row>
    <row r="86" spans="1:4">
      <c r="A86" s="139">
        <v>80</v>
      </c>
      <c r="B86" s="203" t="s">
        <v>175</v>
      </c>
      <c r="C86" s="202" t="s">
        <v>176</v>
      </c>
      <c r="D86" s="191" t="str">
        <f>IF(COUNTIF(เก็บข้อมูลHRD!$B$7:$B$1983,B86),"ได้รับการพัฒนาแล้ว",IF(B86="","ป้อนรายชื่อบุคลากรเพิ่ม(ถ้ามี)","ยังไม่ได้รับการพัฒนา"))</f>
        <v>ได้รับการพัฒนาแล้ว</v>
      </c>
    </row>
    <row r="87" spans="1:4">
      <c r="A87" s="139">
        <v>81</v>
      </c>
      <c r="B87" s="203" t="s">
        <v>152</v>
      </c>
      <c r="C87" s="202" t="s">
        <v>153</v>
      </c>
      <c r="D87" s="191" t="str">
        <f>IF(COUNTIF(เก็บข้อมูลHRD!$B$7:$B$1983,B87),"ได้รับการพัฒนาแล้ว",IF(B87="","ป้อนรายชื่อบุคลากรเพิ่ม(ถ้ามี)","ยังไม่ได้รับการพัฒนา"))</f>
        <v>ได้รับการพัฒนาแล้ว</v>
      </c>
    </row>
    <row r="88" spans="1:4">
      <c r="A88" s="139">
        <v>82</v>
      </c>
      <c r="B88" s="202" t="s">
        <v>154</v>
      </c>
      <c r="C88" s="202" t="s">
        <v>153</v>
      </c>
      <c r="D88" s="191" t="str">
        <f>IF(COUNTIF(เก็บข้อมูลHRD!$B$7:$B$1983,B88),"ได้รับการพัฒนาแล้ว",IF(B88="","ป้อนรายชื่อบุคลากรเพิ่ม(ถ้ามี)","ยังไม่ได้รับการพัฒนา"))</f>
        <v>ได้รับการพัฒนาแล้ว</v>
      </c>
    </row>
    <row r="89" spans="1:4">
      <c r="A89" s="139">
        <v>83</v>
      </c>
      <c r="B89" s="203" t="s">
        <v>155</v>
      </c>
      <c r="C89" s="202" t="s">
        <v>153</v>
      </c>
      <c r="D89" s="191" t="str">
        <f>IF(COUNTIF(เก็บข้อมูลHRD!$B$7:$B$1983,B89),"ได้รับการพัฒนาแล้ว",IF(B89="","ป้อนรายชื่อบุคลากรเพิ่ม(ถ้ามี)","ยังไม่ได้รับการพัฒนา"))</f>
        <v>ได้รับการพัฒนาแล้ว</v>
      </c>
    </row>
    <row r="90" spans="1:4">
      <c r="A90" s="139">
        <v>84</v>
      </c>
      <c r="B90" s="206" t="s">
        <v>170</v>
      </c>
      <c r="C90" s="207" t="s">
        <v>171</v>
      </c>
      <c r="D90" s="191" t="str">
        <f>IF(COUNTIF(เก็บข้อมูลHRD!$B$7:$B$1983,B90),"ได้รับการพัฒนาแล้ว",IF(B90="","ป้อนรายชื่อบุคลากรเพิ่ม(ถ้ามี)","ยังไม่ได้รับการพัฒนา"))</f>
        <v>ได้รับการพัฒนาแล้ว</v>
      </c>
    </row>
    <row r="91" spans="1:4">
      <c r="A91" s="139">
        <v>85</v>
      </c>
      <c r="B91" s="206" t="s">
        <v>172</v>
      </c>
      <c r="C91" s="207" t="s">
        <v>173</v>
      </c>
      <c r="D91" s="191" t="str">
        <f>IF(COUNTIF(เก็บข้อมูลHRD!$B$7:$B$1983,B91),"ได้รับการพัฒนาแล้ว",IF(B91="","ป้อนรายชื่อบุคลากรเพิ่ม(ถ้ามี)","ยังไม่ได้รับการพัฒนา"))</f>
        <v>ได้รับการพัฒนาแล้ว</v>
      </c>
    </row>
    <row r="92" spans="1:4">
      <c r="A92" s="139">
        <v>86</v>
      </c>
      <c r="B92" s="207" t="s">
        <v>174</v>
      </c>
      <c r="C92" s="207" t="s">
        <v>173</v>
      </c>
      <c r="D92" s="191" t="str">
        <f>IF(COUNTIF(เก็บข้อมูลHRD!$B$7:$B$1983,B92),"ได้รับการพัฒนาแล้ว",IF(B92="","ป้อนรายชื่อบุคลากรเพิ่ม(ถ้ามี)","ยังไม่ได้รับการพัฒนา"))</f>
        <v>ได้รับการพัฒนาแล้ว</v>
      </c>
    </row>
    <row r="93" spans="1:4">
      <c r="A93" s="139">
        <v>87</v>
      </c>
      <c r="B93" s="202" t="s">
        <v>302</v>
      </c>
      <c r="C93" s="202" t="s">
        <v>151</v>
      </c>
      <c r="D93" s="191" t="str">
        <f>IF(COUNTIF(เก็บข้อมูลHRD!$B$7:$B$1983,B93),"ได้รับการพัฒนาแล้ว",IF(B93="","ป้อนรายชื่อบุคลากรเพิ่ม(ถ้ามี)","ยังไม่ได้รับการพัฒนา"))</f>
        <v>ได้รับการพัฒนาแล้ว</v>
      </c>
    </row>
    <row r="94" spans="1:4">
      <c r="A94" s="139">
        <v>88</v>
      </c>
      <c r="B94" s="208" t="s">
        <v>164</v>
      </c>
      <c r="C94" s="208" t="s">
        <v>165</v>
      </c>
      <c r="D94" s="191" t="str">
        <f>IF(COUNTIF(เก็บข้อมูลHRD!$B$7:$B$1983,B94),"ได้รับการพัฒนาแล้ว",IF(B94="","ป้อนรายชื่อบุคลากรเพิ่ม(ถ้ามี)","ยังไม่ได้รับการพัฒนา"))</f>
        <v>ได้รับการพัฒนาแล้ว</v>
      </c>
    </row>
    <row r="95" spans="1:4">
      <c r="A95" s="139">
        <v>89</v>
      </c>
      <c r="B95" s="207" t="s">
        <v>166</v>
      </c>
      <c r="C95" s="207" t="s">
        <v>165</v>
      </c>
      <c r="D95" s="191" t="str">
        <f>IF(COUNTIF(เก็บข้อมูลHRD!$B$7:$B$1983,B95),"ได้รับการพัฒนาแล้ว",IF(B95="","ป้อนรายชื่อบุคลากรเพิ่ม(ถ้ามี)","ยังไม่ได้รับการพัฒนา"))</f>
        <v>ได้รับการพัฒนาแล้ว</v>
      </c>
    </row>
    <row r="96" spans="1:4">
      <c r="A96" s="139">
        <v>90</v>
      </c>
      <c r="B96" s="207" t="s">
        <v>168</v>
      </c>
      <c r="C96" s="207" t="s">
        <v>169</v>
      </c>
      <c r="D96" s="191" t="str">
        <f>IF(COUNTIF(เก็บข้อมูลHRD!$B$7:$B$1983,B96),"ได้รับการพัฒนาแล้ว",IF(B96="","ป้อนรายชื่อบุคลากรเพิ่ม(ถ้ามี)","ยังไม่ได้รับการพัฒนา"))</f>
        <v>ได้รับการพัฒนาแล้ว</v>
      </c>
    </row>
    <row r="97" spans="1:4">
      <c r="A97" s="139">
        <v>91</v>
      </c>
      <c r="B97" s="207" t="s">
        <v>177</v>
      </c>
      <c r="C97" s="207" t="s">
        <v>153</v>
      </c>
      <c r="D97" s="191" t="str">
        <f>IF(COUNTIF(เก็บข้อมูลHRD!$B$7:$B$1983,B97),"ได้รับการพัฒนาแล้ว",IF(B97="","ป้อนรายชื่อบุคลากรเพิ่ม(ถ้ามี)","ยังไม่ได้รับการพัฒนา"))</f>
        <v>ได้รับการพัฒนาแล้ว</v>
      </c>
    </row>
    <row r="98" spans="1:4">
      <c r="A98" s="139">
        <v>92</v>
      </c>
      <c r="B98" s="207" t="s">
        <v>158</v>
      </c>
      <c r="C98" s="207" t="s">
        <v>153</v>
      </c>
      <c r="D98" s="191" t="str">
        <f>IF(COUNTIF(เก็บข้อมูลHRD!$B$7:$B$1983,B98),"ได้รับการพัฒนาแล้ว",IF(B98="","ป้อนรายชื่อบุคลากรเพิ่ม(ถ้ามี)","ยังไม่ได้รับการพัฒนา"))</f>
        <v>ได้รับการพัฒนาแล้ว</v>
      </c>
    </row>
    <row r="99" spans="1:4">
      <c r="A99" s="139">
        <v>93</v>
      </c>
      <c r="B99" s="208" t="s">
        <v>180</v>
      </c>
      <c r="C99" s="192" t="s">
        <v>157</v>
      </c>
      <c r="D99" s="191" t="str">
        <f>IF(COUNTIF(เก็บข้อมูลHRD!$B$7:$B$1983,B99),"ได้รับการพัฒนาแล้ว",IF(B99="","ป้อนรายชื่อบุคลากรเพิ่ม(ถ้ามี)","ยังไม่ได้รับการพัฒนา"))</f>
        <v>ได้รับการพัฒนาแล้ว</v>
      </c>
    </row>
    <row r="100" spans="1:4">
      <c r="A100" s="139">
        <v>94</v>
      </c>
      <c r="B100" s="203" t="s">
        <v>156</v>
      </c>
      <c r="C100" s="202" t="s">
        <v>157</v>
      </c>
      <c r="D100" s="191" t="str">
        <f>IF(COUNTIF(เก็บข้อมูลHRD!$B$7:$B$1983,B100),"ได้รับการพัฒนาแล้ว",IF(B100="","ป้อนรายชื่อบุคลากรเพิ่ม(ถ้ามี)","ยังไม่ได้รับการพัฒนา"))</f>
        <v>ได้รับการพัฒนาแล้ว</v>
      </c>
    </row>
    <row r="101" spans="1:4">
      <c r="A101" s="139">
        <v>95</v>
      </c>
      <c r="B101" s="208" t="s">
        <v>178</v>
      </c>
      <c r="C101" s="192" t="s">
        <v>179</v>
      </c>
      <c r="D101" s="191" t="str">
        <f>IF(COUNTIF(เก็บข้อมูลHRD!$B$7:$B$1983,B101),"ได้รับการพัฒนาแล้ว",IF(B101="","ป้อนรายชื่อบุคลากรเพิ่ม(ถ้ามี)","ยังไม่ได้รับการพัฒนา"))</f>
        <v>ได้รับการพัฒนาแล้ว</v>
      </c>
    </row>
    <row r="102" spans="1:4">
      <c r="A102" s="139">
        <v>96</v>
      </c>
      <c r="B102" s="208" t="s">
        <v>181</v>
      </c>
      <c r="C102" s="192" t="s">
        <v>182</v>
      </c>
      <c r="D102" s="191" t="str">
        <f>IF(COUNTIF(เก็บข้อมูลHRD!$B$7:$B$1983,B102),"ได้รับการพัฒนาแล้ว",IF(B102="","ป้อนรายชื่อบุคลากรเพิ่ม(ถ้ามี)","ยังไม่ได้รับการพัฒนา"))</f>
        <v>ได้รับการพัฒนาแล้ว</v>
      </c>
    </row>
    <row r="103" spans="1:4">
      <c r="A103" s="139">
        <v>97</v>
      </c>
      <c r="B103" s="208" t="s">
        <v>183</v>
      </c>
      <c r="C103" s="192" t="s">
        <v>182</v>
      </c>
      <c r="D103" s="191" t="str">
        <f>IF(COUNTIF(เก็บข้อมูลHRD!$B$7:$B$1983,B103),"ได้รับการพัฒนาแล้ว",IF(B103="","ป้อนรายชื่อบุคลากรเพิ่ม(ถ้ามี)","ยังไม่ได้รับการพัฒนา"))</f>
        <v>ได้รับการพัฒนาแล้ว</v>
      </c>
    </row>
    <row r="104" spans="1:4">
      <c r="A104" s="139">
        <v>98</v>
      </c>
      <c r="B104" s="208" t="s">
        <v>184</v>
      </c>
      <c r="C104" s="192" t="s">
        <v>163</v>
      </c>
      <c r="D104" s="191" t="str">
        <f>IF(COUNTIF(เก็บข้อมูลHRD!$B$7:$B$1983,B104),"ได้รับการพัฒนาแล้ว",IF(B104="","ป้อนรายชื่อบุคลากรเพิ่ม(ถ้ามี)","ยังไม่ได้รับการพัฒนา"))</f>
        <v>ยังไม่ได้รับการพัฒนา</v>
      </c>
    </row>
    <row r="105" spans="1:4">
      <c r="A105" s="139">
        <v>99</v>
      </c>
      <c r="B105" s="208" t="s">
        <v>185</v>
      </c>
      <c r="C105" s="192" t="s">
        <v>163</v>
      </c>
      <c r="D105" s="191" t="str">
        <f>IF(COUNTIF(เก็บข้อมูลHRD!$B$7:$B$1983,B105),"ได้รับการพัฒนาแล้ว",IF(B105="","ป้อนรายชื่อบุคลากรเพิ่ม(ถ้ามี)","ยังไม่ได้รับการพัฒนา"))</f>
        <v>ได้รับการพัฒนาแล้ว</v>
      </c>
    </row>
    <row r="106" spans="1:4">
      <c r="A106" s="139">
        <v>100</v>
      </c>
      <c r="B106" s="208" t="s">
        <v>186</v>
      </c>
      <c r="C106" s="192" t="s">
        <v>187</v>
      </c>
      <c r="D106" s="191" t="str">
        <f>IF(COUNTIF(เก็บข้อมูลHRD!$B$7:$B$1983,B106),"ได้รับการพัฒนาแล้ว",IF(B106="","ป้อนรายชื่อบุคลากรเพิ่ม(ถ้ามี)","ยังไม่ได้รับการพัฒนา"))</f>
        <v>ยังไม่ได้รับการพัฒนา</v>
      </c>
    </row>
    <row r="107" spans="1:4">
      <c r="A107" s="139">
        <v>101</v>
      </c>
      <c r="B107" s="208" t="s">
        <v>188</v>
      </c>
      <c r="C107" s="192" t="s">
        <v>187</v>
      </c>
      <c r="D107" s="191" t="str">
        <f>IF(COUNTIF(เก็บข้อมูลHRD!$B$7:$B$1983,B107),"ได้รับการพัฒนาแล้ว",IF(B107="","ป้อนรายชื่อบุคลากรเพิ่ม(ถ้ามี)","ยังไม่ได้รับการพัฒนา"))</f>
        <v>ได้รับการพัฒนาแล้ว</v>
      </c>
    </row>
    <row r="108" spans="1:4">
      <c r="A108" s="139">
        <v>102</v>
      </c>
      <c r="B108" s="208" t="s">
        <v>189</v>
      </c>
      <c r="C108" s="192" t="s">
        <v>179</v>
      </c>
      <c r="D108" s="191" t="str">
        <f>IF(COUNTIF(เก็บข้อมูลHRD!$B$7:$B$1983,B108),"ได้รับการพัฒนาแล้ว",IF(B108="","ป้อนรายชื่อบุคลากรเพิ่ม(ถ้ามี)","ยังไม่ได้รับการพัฒนา"))</f>
        <v>ยังไม่ได้รับการพัฒนา</v>
      </c>
    </row>
    <row r="109" spans="1:4">
      <c r="A109" s="139">
        <v>103</v>
      </c>
      <c r="B109" s="208" t="s">
        <v>190</v>
      </c>
      <c r="C109" s="192" t="s">
        <v>179</v>
      </c>
      <c r="D109" s="191" t="str">
        <f>IF(COUNTIF(เก็บข้อมูลHRD!$B$7:$B$1983,B109),"ได้รับการพัฒนาแล้ว",IF(B109="","ป้อนรายชื่อบุคลากรเพิ่ม(ถ้ามี)","ยังไม่ได้รับการพัฒนา"))</f>
        <v>ยังไม่ได้รับการพัฒนา</v>
      </c>
    </row>
    <row r="110" spans="1:4">
      <c r="A110" s="139">
        <v>104</v>
      </c>
      <c r="B110" s="208" t="s">
        <v>191</v>
      </c>
      <c r="C110" s="192" t="s">
        <v>182</v>
      </c>
      <c r="D110" s="191" t="str">
        <f>IF(COUNTIF(เก็บข้อมูลHRD!$B$7:$B$1983,B110),"ได้รับการพัฒนาแล้ว",IF(B110="","ป้อนรายชื่อบุคลากรเพิ่ม(ถ้ามี)","ยังไม่ได้รับการพัฒนา"))</f>
        <v>ได้รับการพัฒนาแล้ว</v>
      </c>
    </row>
    <row r="111" spans="1:4">
      <c r="A111" s="139">
        <v>105</v>
      </c>
      <c r="B111" s="208" t="s">
        <v>192</v>
      </c>
      <c r="C111" s="192" t="s">
        <v>182</v>
      </c>
      <c r="D111" s="191" t="str">
        <f>IF(COUNTIF(เก็บข้อมูลHRD!$B$7:$B$1983,B111),"ได้รับการพัฒนาแล้ว",IF(B111="","ป้อนรายชื่อบุคลากรเพิ่ม(ถ้ามี)","ยังไม่ได้รับการพัฒนา"))</f>
        <v>ได้รับการพัฒนาแล้ว</v>
      </c>
    </row>
    <row r="112" spans="1:4">
      <c r="A112" s="139">
        <v>106</v>
      </c>
      <c r="B112" s="208" t="s">
        <v>193</v>
      </c>
      <c r="C112" s="192" t="s">
        <v>182</v>
      </c>
      <c r="D112" s="191" t="str">
        <f>IF(COUNTIF(เก็บข้อมูลHRD!$B$7:$B$1983,B112),"ได้รับการพัฒนาแล้ว",IF(B112="","ป้อนรายชื่อบุคลากรเพิ่ม(ถ้ามี)","ยังไม่ได้รับการพัฒนา"))</f>
        <v>ยังไม่ได้รับการพัฒนา</v>
      </c>
    </row>
    <row r="113" spans="1:4">
      <c r="A113" s="139">
        <v>107</v>
      </c>
      <c r="B113" s="208" t="s">
        <v>194</v>
      </c>
      <c r="C113" s="192" t="s">
        <v>182</v>
      </c>
      <c r="D113" s="191" t="str">
        <f>IF(COUNTIF(เก็บข้อมูลHRD!$B$7:$B$1983,B113),"ได้รับการพัฒนาแล้ว",IF(B113="","ป้อนรายชื่อบุคลากรเพิ่ม(ถ้ามี)","ยังไม่ได้รับการพัฒนา"))</f>
        <v>ยังไม่ได้รับการพัฒนา</v>
      </c>
    </row>
    <row r="114" spans="1:4">
      <c r="A114" s="139">
        <v>108</v>
      </c>
      <c r="B114" s="208" t="s">
        <v>294</v>
      </c>
      <c r="C114" s="192" t="s">
        <v>182</v>
      </c>
      <c r="D114" s="191" t="str">
        <f>IF(COUNTIF(เก็บข้อมูลHRD!$B$7:$B$1983,B114),"ได้รับการพัฒนาแล้ว",IF(B114="","ป้อนรายชื่อบุคลากรเพิ่ม(ถ้ามี)","ยังไม่ได้รับการพัฒนา"))</f>
        <v>ยังไม่ได้รับการพัฒนา</v>
      </c>
    </row>
    <row r="115" spans="1:4">
      <c r="A115" s="139">
        <v>109</v>
      </c>
      <c r="B115" s="192" t="s">
        <v>249</v>
      </c>
      <c r="C115" s="192" t="s">
        <v>182</v>
      </c>
      <c r="D115" s="191" t="str">
        <f>IF(COUNTIF(เก็บข้อมูลHRD!$B$7:$B$1983,B115),"ได้รับการพัฒนาแล้ว",IF(B115="","ป้อนรายชื่อบุคลากรเพิ่ม(ถ้ามี)","ยังไม่ได้รับการพัฒนา"))</f>
        <v>ได้รับการพัฒนาแล้ว</v>
      </c>
    </row>
    <row r="116" spans="1:4">
      <c r="A116" s="139">
        <v>110</v>
      </c>
      <c r="B116" s="208" t="s">
        <v>195</v>
      </c>
      <c r="C116" s="192" t="s">
        <v>163</v>
      </c>
      <c r="D116" s="191" t="str">
        <f>IF(COUNTIF(เก็บข้อมูลHRD!$B$7:$B$1983,B116),"ได้รับการพัฒนาแล้ว",IF(B116="","ป้อนรายชื่อบุคลากรเพิ่ม(ถ้ามี)","ยังไม่ได้รับการพัฒนา"))</f>
        <v>ได้รับการพัฒนาแล้ว</v>
      </c>
    </row>
    <row r="117" spans="1:4">
      <c r="A117" s="139">
        <v>111</v>
      </c>
      <c r="B117" s="208" t="s">
        <v>196</v>
      </c>
      <c r="C117" s="192" t="s">
        <v>163</v>
      </c>
      <c r="D117" s="191" t="str">
        <f>IF(COUNTIF(เก็บข้อมูลHRD!$B$7:$B$1983,B117),"ได้รับการพัฒนาแล้ว",IF(B117="","ป้อนรายชื่อบุคลากรเพิ่ม(ถ้ามี)","ยังไม่ได้รับการพัฒนา"))</f>
        <v>ได้รับการพัฒนาแล้ว</v>
      </c>
    </row>
    <row r="118" spans="1:4">
      <c r="A118" s="139">
        <v>112</v>
      </c>
      <c r="B118" s="208" t="s">
        <v>197</v>
      </c>
      <c r="C118" s="192" t="s">
        <v>163</v>
      </c>
      <c r="D118" s="191" t="str">
        <f>IF(COUNTIF(เก็บข้อมูลHRD!$B$7:$B$1983,B118),"ได้รับการพัฒนาแล้ว",IF(B118="","ป้อนรายชื่อบุคลากรเพิ่ม(ถ้ามี)","ยังไม่ได้รับการพัฒนา"))</f>
        <v>ยังไม่ได้รับการพัฒนา</v>
      </c>
    </row>
    <row r="119" spans="1:4">
      <c r="A119" s="139">
        <v>113</v>
      </c>
      <c r="B119" s="208" t="s">
        <v>198</v>
      </c>
      <c r="C119" s="192" t="s">
        <v>187</v>
      </c>
      <c r="D119" s="191" t="str">
        <f>IF(COUNTIF(เก็บข้อมูลHRD!$B$7:$B$1983,B119),"ได้รับการพัฒนาแล้ว",IF(B119="","ป้อนรายชื่อบุคลากรเพิ่ม(ถ้ามี)","ยังไม่ได้รับการพัฒนา"))</f>
        <v>ได้รับการพัฒนาแล้ว</v>
      </c>
    </row>
    <row r="120" spans="1:4">
      <c r="A120" s="139">
        <v>114</v>
      </c>
      <c r="B120" s="192" t="s">
        <v>199</v>
      </c>
      <c r="C120" s="192" t="s">
        <v>187</v>
      </c>
      <c r="D120" s="191" t="str">
        <f>IF(COUNTIF(เก็บข้อมูลHRD!$B$7:$B$1983,B120),"ได้รับการพัฒนาแล้ว",IF(B120="","ป้อนรายชื่อบุคลากรเพิ่ม(ถ้ามี)","ยังไม่ได้รับการพัฒนา"))</f>
        <v>ยังไม่ได้รับการพัฒนา</v>
      </c>
    </row>
    <row r="121" spans="1:4">
      <c r="A121" s="139">
        <v>115</v>
      </c>
      <c r="B121" s="208" t="s">
        <v>250</v>
      </c>
      <c r="C121" s="192" t="s">
        <v>187</v>
      </c>
      <c r="D121" s="191" t="str">
        <f>IF(COUNTIF(เก็บข้อมูลHRD!$B$7:$B$1983,B121),"ได้รับการพัฒนาแล้ว",IF(B121="","ป้อนรายชื่อบุคลากรเพิ่ม(ถ้ามี)","ยังไม่ได้รับการพัฒนา"))</f>
        <v>ได้รับการพัฒนาแล้ว</v>
      </c>
    </row>
    <row r="122" spans="1:4">
      <c r="A122" s="139">
        <v>116</v>
      </c>
      <c r="B122" s="208" t="s">
        <v>200</v>
      </c>
      <c r="C122" s="192" t="s">
        <v>201</v>
      </c>
      <c r="D122" s="191" t="str">
        <f>IF(COUNTIF(เก็บข้อมูลHRD!$B$7:$B$1983,B122),"ได้รับการพัฒนาแล้ว",IF(B122="","ป้อนรายชื่อบุคลากรเพิ่ม(ถ้ามี)","ยังไม่ได้รับการพัฒนา"))</f>
        <v>ได้รับการพัฒนาแล้ว</v>
      </c>
    </row>
    <row r="123" spans="1:4">
      <c r="A123" s="139">
        <v>117</v>
      </c>
      <c r="B123" s="208" t="s">
        <v>202</v>
      </c>
      <c r="C123" s="192" t="s">
        <v>157</v>
      </c>
      <c r="D123" s="191" t="str">
        <f>IF(COUNTIF(เก็บข้อมูลHRD!$B$7:$B$1983,B123),"ได้รับการพัฒนาแล้ว",IF(B123="","ป้อนรายชื่อบุคลากรเพิ่ม(ถ้ามี)","ยังไม่ได้รับการพัฒนา"))</f>
        <v>ยังไม่ได้รับการพัฒนา</v>
      </c>
    </row>
    <row r="124" spans="1:4">
      <c r="A124" s="139">
        <v>118</v>
      </c>
      <c r="B124" s="208" t="s">
        <v>203</v>
      </c>
      <c r="C124" s="192" t="s">
        <v>157</v>
      </c>
      <c r="D124" s="191" t="str">
        <f>IF(COUNTIF(เก็บข้อมูลHRD!$B$7:$B$1983,B124),"ได้รับการพัฒนาแล้ว",IF(B124="","ป้อนรายชื่อบุคลากรเพิ่ม(ถ้ามี)","ยังไม่ได้รับการพัฒนา"))</f>
        <v>ได้รับการพัฒนาแล้ว</v>
      </c>
    </row>
    <row r="125" spans="1:4">
      <c r="A125" s="139">
        <v>119</v>
      </c>
      <c r="B125" s="209" t="s">
        <v>284</v>
      </c>
      <c r="C125" s="210" t="s">
        <v>182</v>
      </c>
      <c r="D125" s="191" t="str">
        <f>IF(COUNTIF(เก็บข้อมูลHRD!$B$7:$B$1983,B125),"ได้รับการพัฒนาแล้ว",IF(B125="","ป้อนรายชื่อบุคลากรเพิ่ม(ถ้ามี)","ยังไม่ได้รับการพัฒนา"))</f>
        <v>ได้รับการพัฒนาแล้ว</v>
      </c>
    </row>
    <row r="126" spans="1:4">
      <c r="A126" s="139">
        <v>120</v>
      </c>
      <c r="B126" s="209" t="s">
        <v>204</v>
      </c>
      <c r="C126" s="210" t="s">
        <v>182</v>
      </c>
      <c r="D126" s="191" t="str">
        <f>IF(COUNTIF(เก็บข้อมูลHRD!$B$7:$B$1983,B126),"ได้รับการพัฒนาแล้ว",IF(B126="","ป้อนรายชื่อบุคลากรเพิ่ม(ถ้ามี)","ยังไม่ได้รับการพัฒนา"))</f>
        <v>ได้รับการพัฒนาแล้ว</v>
      </c>
    </row>
    <row r="127" spans="1:4">
      <c r="A127" s="139">
        <v>121</v>
      </c>
      <c r="B127" s="210" t="s">
        <v>205</v>
      </c>
      <c r="C127" s="210" t="s">
        <v>182</v>
      </c>
      <c r="D127" s="191" t="str">
        <f>IF(COUNTIF(เก็บข้อมูลHRD!$B$7:$B$1983,B127),"ได้รับการพัฒนาแล้ว",IF(B127="","ป้อนรายชื่อบุคลากรเพิ่ม(ถ้ามี)","ยังไม่ได้รับการพัฒนา"))</f>
        <v>ได้รับการพัฒนาแล้ว</v>
      </c>
    </row>
    <row r="128" spans="1:4">
      <c r="A128" s="139">
        <v>122</v>
      </c>
      <c r="B128" s="209" t="s">
        <v>282</v>
      </c>
      <c r="C128" s="210" t="s">
        <v>182</v>
      </c>
      <c r="D128" s="191" t="str">
        <f>IF(COUNTIF(เก็บข้อมูลHRD!$B$7:$B$1983,B128),"ได้รับการพัฒนาแล้ว",IF(B128="","ป้อนรายชื่อบุคลากรเพิ่ม(ถ้ามี)","ยังไม่ได้รับการพัฒนา"))</f>
        <v>ได้รับการพัฒนาแล้ว</v>
      </c>
    </row>
    <row r="129" spans="1:4">
      <c r="A129" s="139">
        <v>123</v>
      </c>
      <c r="B129" s="209" t="s">
        <v>430</v>
      </c>
      <c r="C129" s="210" t="s">
        <v>182</v>
      </c>
      <c r="D129" s="191" t="str">
        <f>IF(COUNTIF(เก็บข้อมูลHRD!$B$7:$B$1983,B129),"ได้รับการพัฒนาแล้ว",IF(B129="","ป้อนรายชื่อบุคลากรเพิ่ม(ถ้ามี)","ยังไม่ได้รับการพัฒนา"))</f>
        <v>ได้รับการพัฒนาแล้ว</v>
      </c>
    </row>
    <row r="130" spans="1:4">
      <c r="A130" s="139">
        <v>124</v>
      </c>
      <c r="B130" s="211" t="s">
        <v>206</v>
      </c>
      <c r="C130" s="211" t="s">
        <v>182</v>
      </c>
      <c r="D130" s="191" t="str">
        <f>IF(COUNTIF(เก็บข้อมูลHRD!$B$7:$B$1983,B130),"ได้รับการพัฒนาแล้ว",IF(B130="","ป้อนรายชื่อบุคลากรเพิ่ม(ถ้ามี)","ยังไม่ได้รับการพัฒนา"))</f>
        <v>ได้รับการพัฒนาแล้ว</v>
      </c>
    </row>
    <row r="131" spans="1:4">
      <c r="A131" s="139">
        <v>125</v>
      </c>
      <c r="B131" s="212" t="s">
        <v>295</v>
      </c>
      <c r="C131" s="211" t="s">
        <v>182</v>
      </c>
      <c r="D131" s="191" t="str">
        <f>IF(COUNTIF(เก็บข้อมูลHRD!$B$7:$B$1983,B131),"ได้รับการพัฒนาแล้ว",IF(B131="","ป้อนรายชื่อบุคลากรเพิ่ม(ถ้ามี)","ยังไม่ได้รับการพัฒนา"))</f>
        <v>ได้รับการพัฒนาแล้ว</v>
      </c>
    </row>
    <row r="132" spans="1:4">
      <c r="A132" s="139">
        <v>126</v>
      </c>
      <c r="B132" s="209" t="s">
        <v>207</v>
      </c>
      <c r="C132" s="210" t="s">
        <v>182</v>
      </c>
      <c r="D132" s="191" t="str">
        <f>IF(COUNTIF(เก็บข้อมูลHRD!$B$7:$B$1983,B132),"ได้รับการพัฒนาแล้ว",IF(B132="","ป้อนรายชื่อบุคลากรเพิ่ม(ถ้ามี)","ยังไม่ได้รับการพัฒนา"))</f>
        <v>ได้รับการพัฒนาแล้ว</v>
      </c>
    </row>
    <row r="133" spans="1:4">
      <c r="A133" s="139">
        <v>127</v>
      </c>
      <c r="B133" s="210" t="s">
        <v>208</v>
      </c>
      <c r="C133" s="210" t="s">
        <v>182</v>
      </c>
      <c r="D133" s="191" t="str">
        <f>IF(COUNTIF(เก็บข้อมูลHRD!$B$7:$B$1983,B133),"ได้รับการพัฒนาแล้ว",IF(B133="","ป้อนรายชื่อบุคลากรเพิ่ม(ถ้ามี)","ยังไม่ได้รับการพัฒนา"))</f>
        <v>ได้รับการพัฒนาแล้ว</v>
      </c>
    </row>
    <row r="134" spans="1:4">
      <c r="A134" s="139">
        <v>128</v>
      </c>
      <c r="B134" s="210" t="s">
        <v>209</v>
      </c>
      <c r="C134" s="210" t="s">
        <v>182</v>
      </c>
      <c r="D134" s="191" t="str">
        <f>IF(COUNTIF(เก็บข้อมูลHRD!$B$7:$B$1983,B134),"ได้รับการพัฒนาแล้ว",IF(B134="","ป้อนรายชื่อบุคลากรเพิ่ม(ถ้ามี)","ยังไม่ได้รับการพัฒนา"))</f>
        <v>ได้รับการพัฒนาแล้ว</v>
      </c>
    </row>
    <row r="135" spans="1:4">
      <c r="A135" s="139">
        <v>129</v>
      </c>
      <c r="B135" s="209" t="s">
        <v>210</v>
      </c>
      <c r="C135" s="210" t="s">
        <v>182</v>
      </c>
      <c r="D135" s="191" t="str">
        <f>IF(COUNTIF(เก็บข้อมูลHRD!$B$7:$B$1983,B135),"ได้รับการพัฒนาแล้ว",IF(B135="","ป้อนรายชื่อบุคลากรเพิ่ม(ถ้ามี)","ยังไม่ได้รับการพัฒนา"))</f>
        <v>ได้รับการพัฒนาแล้ว</v>
      </c>
    </row>
    <row r="136" spans="1:4">
      <c r="A136" s="139">
        <v>130</v>
      </c>
      <c r="B136" s="212" t="s">
        <v>211</v>
      </c>
      <c r="C136" s="211" t="s">
        <v>182</v>
      </c>
      <c r="D136" s="191" t="str">
        <f>IF(COUNTIF(เก็บข้อมูลHRD!$B$7:$B$1983,B136),"ได้รับการพัฒนาแล้ว",IF(B136="","ป้อนรายชื่อบุคลากรเพิ่ม(ถ้ามี)","ยังไม่ได้รับการพัฒนา"))</f>
        <v>ได้รับการพัฒนาแล้ว</v>
      </c>
    </row>
    <row r="137" spans="1:4">
      <c r="A137" s="139">
        <v>131</v>
      </c>
      <c r="B137" s="209" t="s">
        <v>224</v>
      </c>
      <c r="C137" s="210" t="s">
        <v>182</v>
      </c>
      <c r="D137" s="191" t="str">
        <f>IF(COUNTIF(เก็บข้อมูลHRD!$B$7:$B$1983,B137),"ได้รับการพัฒนาแล้ว",IF(B137="","ป้อนรายชื่อบุคลากรเพิ่ม(ถ้ามี)","ยังไม่ได้รับการพัฒนา"))</f>
        <v>ได้รับการพัฒนาแล้ว</v>
      </c>
    </row>
    <row r="138" spans="1:4">
      <c r="A138" s="139">
        <v>132</v>
      </c>
      <c r="B138" s="210" t="s">
        <v>283</v>
      </c>
      <c r="C138" s="210" t="s">
        <v>182</v>
      </c>
      <c r="D138" s="191" t="str">
        <f>IF(COUNTIF(เก็บข้อมูลHRD!$B$7:$B$1983,B138),"ได้รับการพัฒนาแล้ว",IF(B138="","ป้อนรายชื่อบุคลากรเพิ่ม(ถ้ามี)","ยังไม่ได้รับการพัฒนา"))</f>
        <v>ได้รับการพัฒนาแล้ว</v>
      </c>
    </row>
    <row r="139" spans="1:4">
      <c r="A139" s="139">
        <v>133</v>
      </c>
      <c r="B139" s="209" t="s">
        <v>212</v>
      </c>
      <c r="C139" s="210" t="s">
        <v>163</v>
      </c>
      <c r="D139" s="191" t="str">
        <f>IF(COUNTIF(เก็บข้อมูลHRD!$B$7:$B$1983,B139),"ได้รับการพัฒนาแล้ว",IF(B139="","ป้อนรายชื่อบุคลากรเพิ่ม(ถ้ามี)","ยังไม่ได้รับการพัฒนา"))</f>
        <v>ได้รับการพัฒนาแล้ว</v>
      </c>
    </row>
    <row r="140" spans="1:4">
      <c r="A140" s="139">
        <v>134</v>
      </c>
      <c r="B140" s="209" t="s">
        <v>213</v>
      </c>
      <c r="C140" s="210" t="s">
        <v>163</v>
      </c>
      <c r="D140" s="191" t="str">
        <f>IF(COUNTIF(เก็บข้อมูลHRD!$B$7:$B$1983,B140),"ได้รับการพัฒนาแล้ว",IF(B140="","ป้อนรายชื่อบุคลากรเพิ่ม(ถ้ามี)","ยังไม่ได้รับการพัฒนา"))</f>
        <v>ได้รับการพัฒนาแล้ว</v>
      </c>
    </row>
    <row r="141" spans="1:4">
      <c r="A141" s="139">
        <v>135</v>
      </c>
      <c r="B141" s="209" t="s">
        <v>214</v>
      </c>
      <c r="C141" s="210" t="s">
        <v>163</v>
      </c>
      <c r="D141" s="191" t="str">
        <f>IF(COUNTIF(เก็บข้อมูลHRD!$B$7:$B$1983,B141),"ได้รับการพัฒนาแล้ว",IF(B141="","ป้อนรายชื่อบุคลากรเพิ่ม(ถ้ามี)","ยังไม่ได้รับการพัฒนา"))</f>
        <v>ได้รับการพัฒนาแล้ว</v>
      </c>
    </row>
    <row r="142" spans="1:4">
      <c r="A142" s="139">
        <v>136</v>
      </c>
      <c r="B142" s="212" t="s">
        <v>162</v>
      </c>
      <c r="C142" s="211" t="s">
        <v>163</v>
      </c>
      <c r="D142" s="191" t="str">
        <f>IF(COUNTIF(เก็บข้อมูลHRD!$B$7:$B$1983,B142),"ได้รับการพัฒนาแล้ว",IF(B142="","ป้อนรายชื่อบุคลากรเพิ่ม(ถ้ามี)","ยังไม่ได้รับการพัฒนา"))</f>
        <v>ได้รับการพัฒนาแล้ว</v>
      </c>
    </row>
    <row r="143" spans="1:4">
      <c r="A143" s="139">
        <v>137</v>
      </c>
      <c r="B143" s="209" t="s">
        <v>215</v>
      </c>
      <c r="C143" s="210" t="s">
        <v>187</v>
      </c>
      <c r="D143" s="191" t="str">
        <f>IF(COUNTIF(เก็บข้อมูลHRD!$B$7:$B$1983,B143),"ได้รับการพัฒนาแล้ว",IF(B143="","ป้อนรายชื่อบุคลากรเพิ่ม(ถ้ามี)","ยังไม่ได้รับการพัฒนา"))</f>
        <v>ได้รับการพัฒนาแล้ว</v>
      </c>
    </row>
    <row r="144" spans="1:4">
      <c r="A144" s="139">
        <v>138</v>
      </c>
      <c r="B144" s="209" t="s">
        <v>216</v>
      </c>
      <c r="C144" s="210" t="s">
        <v>187</v>
      </c>
      <c r="D144" s="191" t="str">
        <f>IF(COUNTIF(เก็บข้อมูลHRD!$B$7:$B$1983,B144),"ได้รับการพัฒนาแล้ว",IF(B144="","ป้อนรายชื่อบุคลากรเพิ่ม(ถ้ามี)","ยังไม่ได้รับการพัฒนา"))</f>
        <v>ได้รับการพัฒนาแล้ว</v>
      </c>
    </row>
    <row r="145" spans="1:4">
      <c r="A145" s="139">
        <v>139</v>
      </c>
      <c r="B145" s="209" t="s">
        <v>217</v>
      </c>
      <c r="C145" s="210" t="s">
        <v>187</v>
      </c>
      <c r="D145" s="191" t="str">
        <f>IF(COUNTIF(เก็บข้อมูลHRD!$B$7:$B$1983,B145),"ได้รับการพัฒนาแล้ว",IF(B145="","ป้อนรายชื่อบุคลากรเพิ่ม(ถ้ามี)","ยังไม่ได้รับการพัฒนา"))</f>
        <v>ได้รับการพัฒนาแล้ว</v>
      </c>
    </row>
    <row r="146" spans="1:4">
      <c r="A146" s="139">
        <v>140</v>
      </c>
      <c r="B146" s="209" t="s">
        <v>218</v>
      </c>
      <c r="C146" s="210" t="s">
        <v>187</v>
      </c>
      <c r="D146" s="191" t="str">
        <f>IF(COUNTIF(เก็บข้อมูลHRD!$B$7:$B$1983,B146),"ได้รับการพัฒนาแล้ว",IF(B146="","ป้อนรายชื่อบุคลากรเพิ่ม(ถ้ามี)","ยังไม่ได้รับการพัฒนา"))</f>
        <v>ได้รับการพัฒนาแล้ว</v>
      </c>
    </row>
    <row r="147" spans="1:4">
      <c r="A147" s="139">
        <v>141</v>
      </c>
      <c r="B147" s="209" t="s">
        <v>219</v>
      </c>
      <c r="C147" s="210" t="s">
        <v>187</v>
      </c>
      <c r="D147" s="191" t="str">
        <f>IF(COUNTIF(เก็บข้อมูลHRD!$B$7:$B$1983,B147),"ได้รับการพัฒนาแล้ว",IF(B147="","ป้อนรายชื่อบุคลากรเพิ่ม(ถ้ามี)","ยังไม่ได้รับการพัฒนา"))</f>
        <v>ได้รับการพัฒนาแล้ว</v>
      </c>
    </row>
    <row r="148" spans="1:4">
      <c r="A148" s="139">
        <v>142</v>
      </c>
      <c r="B148" s="209" t="s">
        <v>220</v>
      </c>
      <c r="C148" s="210" t="s">
        <v>187</v>
      </c>
      <c r="D148" s="191" t="str">
        <f>IF(COUNTIF(เก็บข้อมูลHRD!$B$7:$B$1983,B148),"ได้รับการพัฒนาแล้ว",IF(B148="","ป้อนรายชื่อบุคลากรเพิ่ม(ถ้ามี)","ยังไม่ได้รับการพัฒนา"))</f>
        <v>ได้รับการพัฒนาแล้ว</v>
      </c>
    </row>
    <row r="149" spans="1:4">
      <c r="A149" s="139">
        <v>143</v>
      </c>
      <c r="B149" s="209" t="s">
        <v>221</v>
      </c>
      <c r="C149" s="210" t="s">
        <v>187</v>
      </c>
      <c r="D149" s="191" t="str">
        <f>IF(COUNTIF(เก็บข้อมูลHRD!$B$7:$B$1983,B149),"ได้รับการพัฒนาแล้ว",IF(B149="","ป้อนรายชื่อบุคลากรเพิ่ม(ถ้ามี)","ยังไม่ได้รับการพัฒนา"))</f>
        <v>ได้รับการพัฒนาแล้ว</v>
      </c>
    </row>
    <row r="150" spans="1:4">
      <c r="A150" s="139">
        <v>144</v>
      </c>
      <c r="B150" s="209" t="s">
        <v>222</v>
      </c>
      <c r="C150" s="210" t="s">
        <v>201</v>
      </c>
      <c r="D150" s="191" t="str">
        <f>IF(COUNTIF(เก็บข้อมูลHRD!$B$7:$B$1983,B150),"ได้รับการพัฒนาแล้ว",IF(B150="","ป้อนรายชื่อบุคลากรเพิ่ม(ถ้ามี)","ยังไม่ได้รับการพัฒนา"))</f>
        <v>ได้รับการพัฒนาแล้ว</v>
      </c>
    </row>
    <row r="151" spans="1:4">
      <c r="A151" s="139">
        <v>145</v>
      </c>
      <c r="B151" s="208" t="s">
        <v>223</v>
      </c>
      <c r="C151" s="192" t="s">
        <v>157</v>
      </c>
      <c r="D151" s="191" t="str">
        <f>IF(COUNTIF(เก็บข้อมูลHRD!$B$7:$B$1983,B151),"ได้รับการพัฒนาแล้ว",IF(B151="","ป้อนรายชื่อบุคลากรเพิ่ม(ถ้ามี)","ยังไม่ได้รับการพัฒนา"))</f>
        <v>ได้รับการพัฒนาแล้ว</v>
      </c>
    </row>
    <row r="152" spans="1:4">
      <c r="A152" s="139">
        <v>146</v>
      </c>
      <c r="B152" s="199" t="s">
        <v>225</v>
      </c>
      <c r="C152" s="198" t="s">
        <v>157</v>
      </c>
      <c r="D152" s="191" t="str">
        <f>IF(COUNTIF(เก็บข้อมูลHRD!$B$7:$B$1983,B152),"ได้รับการพัฒนาแล้ว",IF(B152="","ป้อนรายชื่อบุคลากรเพิ่ม(ถ้ามี)","ยังไม่ได้รับการพัฒนา"))</f>
        <v>ได้รับการพัฒนาแล้ว</v>
      </c>
    </row>
    <row r="153" spans="1:4">
      <c r="A153" s="139">
        <v>147</v>
      </c>
      <c r="B153" s="208" t="s">
        <v>226</v>
      </c>
      <c r="C153" s="192" t="s">
        <v>182</v>
      </c>
      <c r="D153" s="191" t="str">
        <f>IF(COUNTIF(เก็บข้อมูลHRD!$B$7:$B$1983,B153),"ได้รับการพัฒนาแล้ว",IF(B153="","ป้อนรายชื่อบุคลากรเพิ่ม(ถ้ามี)","ยังไม่ได้รับการพัฒนา"))</f>
        <v>ได้รับการพัฒนาแล้ว</v>
      </c>
    </row>
    <row r="154" spans="1:4">
      <c r="A154" s="139">
        <v>148</v>
      </c>
      <c r="B154" s="198" t="s">
        <v>296</v>
      </c>
      <c r="C154" s="198" t="s">
        <v>182</v>
      </c>
      <c r="D154" s="191" t="str">
        <f>IF(COUNTIF(เก็บข้อมูลHRD!$B$7:$B$1983,B154),"ได้รับการพัฒนาแล้ว",IF(B154="","ป้อนรายชื่อบุคลากรเพิ่ม(ถ้ามี)","ยังไม่ได้รับการพัฒนา"))</f>
        <v>ยังไม่ได้รับการพัฒนา</v>
      </c>
    </row>
    <row r="155" spans="1:4">
      <c r="A155" s="139">
        <v>149</v>
      </c>
      <c r="B155" s="192" t="s">
        <v>227</v>
      </c>
      <c r="C155" s="192" t="s">
        <v>182</v>
      </c>
      <c r="D155" s="191" t="str">
        <f>IF(COUNTIF(เก็บข้อมูลHRD!$B$7:$B$1983,B155),"ได้รับการพัฒนาแล้ว",IF(B155="","ป้อนรายชื่อบุคลากรเพิ่ม(ถ้ามี)","ยังไม่ได้รับการพัฒนา"))</f>
        <v>ได้รับการพัฒนาแล้ว</v>
      </c>
    </row>
    <row r="156" spans="1:4">
      <c r="A156" s="139">
        <v>150</v>
      </c>
      <c r="B156" s="208" t="s">
        <v>228</v>
      </c>
      <c r="C156" s="192" t="s">
        <v>182</v>
      </c>
      <c r="D156" s="191" t="str">
        <f>IF(COUNTIF(เก็บข้อมูลHRD!$B$7:$B$1983,B156),"ได้รับการพัฒนาแล้ว",IF(B156="","ป้อนรายชื่อบุคลากรเพิ่ม(ถ้ามี)","ยังไม่ได้รับการพัฒนา"))</f>
        <v>ได้รับการพัฒนาแล้ว</v>
      </c>
    </row>
    <row r="157" spans="1:4">
      <c r="A157" s="139">
        <v>151</v>
      </c>
      <c r="B157" s="192" t="s">
        <v>229</v>
      </c>
      <c r="C157" s="192" t="s">
        <v>163</v>
      </c>
      <c r="D157" s="191" t="str">
        <f>IF(COUNTIF(เก็บข้อมูลHRD!$B$7:$B$1983,B157),"ได้รับการพัฒนาแล้ว",IF(B157="","ป้อนรายชื่อบุคลากรเพิ่ม(ถ้ามี)","ยังไม่ได้รับการพัฒนา"))</f>
        <v>ได้รับการพัฒนาแล้ว</v>
      </c>
    </row>
    <row r="158" spans="1:4">
      <c r="A158" s="139">
        <v>152</v>
      </c>
      <c r="B158" s="208" t="s">
        <v>230</v>
      </c>
      <c r="C158" s="192" t="s">
        <v>163</v>
      </c>
      <c r="D158" s="191" t="str">
        <f>IF(COUNTIF(เก็บข้อมูลHRD!$B$7:$B$1983,B158),"ได้รับการพัฒนาแล้ว",IF(B158="","ป้อนรายชื่อบุคลากรเพิ่ม(ถ้ามี)","ยังไม่ได้รับการพัฒนา"))</f>
        <v>ได้รับการพัฒนาแล้ว</v>
      </c>
    </row>
    <row r="159" spans="1:4">
      <c r="A159" s="139">
        <v>153</v>
      </c>
      <c r="B159" s="208" t="s">
        <v>231</v>
      </c>
      <c r="C159" s="192" t="s">
        <v>187</v>
      </c>
      <c r="D159" s="191" t="str">
        <f>IF(COUNTIF(เก็บข้อมูลHRD!$B$7:$B$1983,B159),"ได้รับการพัฒนาแล้ว",IF(B159="","ป้อนรายชื่อบุคลากรเพิ่ม(ถ้ามี)","ยังไม่ได้รับการพัฒนา"))</f>
        <v>ยังไม่ได้รับการพัฒนา</v>
      </c>
    </row>
    <row r="160" spans="1:4">
      <c r="A160" s="139">
        <v>154</v>
      </c>
      <c r="B160" s="208" t="s">
        <v>232</v>
      </c>
      <c r="C160" s="192" t="s">
        <v>187</v>
      </c>
      <c r="D160" s="191" t="str">
        <f>IF(COUNTIF(เก็บข้อมูลHRD!$B$7:$B$1983,B160),"ได้รับการพัฒนาแล้ว",IF(B160="","ป้อนรายชื่อบุคลากรเพิ่ม(ถ้ามี)","ยังไม่ได้รับการพัฒนา"))</f>
        <v>ยังไม่ได้รับการพัฒนา</v>
      </c>
    </row>
    <row r="161" spans="1:4">
      <c r="A161" s="139">
        <v>155</v>
      </c>
      <c r="B161" s="208" t="s">
        <v>233</v>
      </c>
      <c r="C161" s="192" t="s">
        <v>157</v>
      </c>
      <c r="D161" s="191" t="str">
        <f>IF(COUNTIF(เก็บข้อมูลHRD!$B$7:$B$1983,B161),"ได้รับการพัฒนาแล้ว",IF(B161="","ป้อนรายชื่อบุคลากรเพิ่ม(ถ้ามี)","ยังไม่ได้รับการพัฒนา"))</f>
        <v>ยังไม่ได้รับการพัฒนา</v>
      </c>
    </row>
    <row r="162" spans="1:4">
      <c r="A162" s="139">
        <v>156</v>
      </c>
      <c r="B162" s="209" t="s">
        <v>234</v>
      </c>
      <c r="C162" s="210" t="s">
        <v>182</v>
      </c>
      <c r="D162" s="191" t="str">
        <f>IF(COUNTIF(เก็บข้อมูลHRD!$B$7:$B$1983,B162),"ได้รับการพัฒนาแล้ว",IF(B162="","ป้อนรายชื่อบุคลากรเพิ่ม(ถ้ามี)","ยังไม่ได้รับการพัฒนา"))</f>
        <v>ได้รับการพัฒนาแล้ว</v>
      </c>
    </row>
    <row r="163" spans="1:4">
      <c r="A163" s="139">
        <v>157</v>
      </c>
      <c r="B163" s="209" t="s">
        <v>252</v>
      </c>
      <c r="C163" s="210" t="s">
        <v>182</v>
      </c>
      <c r="D163" s="191" t="str">
        <f>IF(COUNTIF(เก็บข้อมูลHRD!$B$7:$B$1983,B163),"ได้รับการพัฒนาแล้ว",IF(B163="","ป้อนรายชื่อบุคลากรเพิ่ม(ถ้ามี)","ยังไม่ได้รับการพัฒนา"))</f>
        <v>ได้รับการพัฒนาแล้ว</v>
      </c>
    </row>
    <row r="164" spans="1:4">
      <c r="A164" s="139">
        <v>158</v>
      </c>
      <c r="B164" s="209" t="s">
        <v>235</v>
      </c>
      <c r="C164" s="210" t="s">
        <v>163</v>
      </c>
      <c r="D164" s="191" t="str">
        <f>IF(COUNTIF(เก็บข้อมูลHRD!$B$7:$B$1983,B164),"ได้รับการพัฒนาแล้ว",IF(B164="","ป้อนรายชื่อบุคลากรเพิ่ม(ถ้ามี)","ยังไม่ได้รับการพัฒนา"))</f>
        <v>ได้รับการพัฒนาแล้ว</v>
      </c>
    </row>
    <row r="165" spans="1:4">
      <c r="A165" s="139">
        <v>159</v>
      </c>
      <c r="B165" s="210" t="s">
        <v>287</v>
      </c>
      <c r="C165" s="210" t="s">
        <v>187</v>
      </c>
      <c r="D165" s="191" t="str">
        <f>IF(COUNTIF(เก็บข้อมูลHRD!$B$7:$B$1983,B165),"ได้รับการพัฒนาแล้ว",IF(B165="","ป้อนรายชื่อบุคลากรเพิ่ม(ถ้ามี)","ยังไม่ได้รับการพัฒนา"))</f>
        <v>ได้รับการพัฒนาแล้ว</v>
      </c>
    </row>
    <row r="166" spans="1:4">
      <c r="A166" s="139">
        <v>160</v>
      </c>
      <c r="B166" s="210" t="s">
        <v>297</v>
      </c>
      <c r="C166" s="210" t="s">
        <v>187</v>
      </c>
      <c r="D166" s="191" t="str">
        <f>IF(COUNTIF(เก็บข้อมูลHRD!$B$7:$B$1983,B166),"ได้รับการพัฒนาแล้ว",IF(B166="","ป้อนรายชื่อบุคลากรเพิ่ม(ถ้ามี)","ยังไม่ได้รับการพัฒนา"))</f>
        <v>ได้รับการพัฒนาแล้ว</v>
      </c>
    </row>
    <row r="167" spans="1:4">
      <c r="A167" s="139">
        <v>161</v>
      </c>
      <c r="B167" s="213" t="s">
        <v>236</v>
      </c>
      <c r="C167" s="210" t="s">
        <v>157</v>
      </c>
      <c r="D167" s="191" t="str">
        <f>IF(COUNTIF(เก็บข้อมูลHRD!$B$7:$B$1983,B167),"ได้รับการพัฒนาแล้ว",IF(B167="","ป้อนรายชื่อบุคลากรเพิ่ม(ถ้ามี)","ยังไม่ได้รับการพัฒนา"))</f>
        <v>ได้รับการพัฒนาแล้ว</v>
      </c>
    </row>
    <row r="168" spans="1:4">
      <c r="A168" s="139">
        <v>162</v>
      </c>
      <c r="B168" s="192" t="s">
        <v>237</v>
      </c>
      <c r="C168" s="192" t="s">
        <v>182</v>
      </c>
      <c r="D168" s="191" t="str">
        <f>IF(COUNTIF(เก็บข้อมูลHRD!$B$7:$B$1983,B168),"ได้รับการพัฒนาแล้ว",IF(B168="","ป้อนรายชื่อบุคลากรเพิ่ม(ถ้ามี)","ยังไม่ได้รับการพัฒนา"))</f>
        <v>ได้รับการพัฒนาแล้ว</v>
      </c>
    </row>
    <row r="169" spans="1:4">
      <c r="A169" s="139">
        <v>163</v>
      </c>
      <c r="B169" s="192" t="s">
        <v>238</v>
      </c>
      <c r="C169" s="192" t="s">
        <v>182</v>
      </c>
      <c r="D169" s="191" t="str">
        <f>IF(COUNTIF(เก็บข้อมูลHRD!$B$7:$B$1983,B169),"ได้รับการพัฒนาแล้ว",IF(B169="","ป้อนรายชื่อบุคลากรเพิ่ม(ถ้ามี)","ยังไม่ได้รับการพัฒนา"))</f>
        <v>ได้รับการพัฒนาแล้ว</v>
      </c>
    </row>
    <row r="170" spans="1:4">
      <c r="A170" s="139">
        <v>164</v>
      </c>
      <c r="B170" s="192" t="s">
        <v>239</v>
      </c>
      <c r="C170" s="192" t="s">
        <v>182</v>
      </c>
      <c r="D170" s="191" t="str">
        <f>IF(COUNTIF(เก็บข้อมูลHRD!$B$7:$B$1983,B170),"ได้รับการพัฒนาแล้ว",IF(B170="","ป้อนรายชื่อบุคลากรเพิ่ม(ถ้ามี)","ยังไม่ได้รับการพัฒนา"))</f>
        <v>ได้รับการพัฒนาแล้ว</v>
      </c>
    </row>
    <row r="171" spans="1:4">
      <c r="A171" s="139">
        <v>165</v>
      </c>
      <c r="B171" s="192" t="s">
        <v>240</v>
      </c>
      <c r="C171" s="192" t="s">
        <v>182</v>
      </c>
      <c r="D171" s="191" t="str">
        <f>IF(COUNTIF(เก็บข้อมูลHRD!$B$7:$B$1983,B171),"ได้รับการพัฒนาแล้ว",IF(B171="","ป้อนรายชื่อบุคลากรเพิ่ม(ถ้ามี)","ยังไม่ได้รับการพัฒนา"))</f>
        <v>ได้รับการพัฒนาแล้ว</v>
      </c>
    </row>
    <row r="172" spans="1:4">
      <c r="A172" s="139">
        <v>166</v>
      </c>
      <c r="B172" s="208" t="s">
        <v>241</v>
      </c>
      <c r="C172" s="192" t="s">
        <v>163</v>
      </c>
      <c r="D172" s="191" t="str">
        <f>IF(COUNTIF(เก็บข้อมูลHRD!$B$7:$B$1983,B172),"ได้รับการพัฒนาแล้ว",IF(B172="","ป้อนรายชื่อบุคลากรเพิ่ม(ถ้ามี)","ยังไม่ได้รับการพัฒนา"))</f>
        <v>ได้รับการพัฒนาแล้ว</v>
      </c>
    </row>
    <row r="173" spans="1:4">
      <c r="A173" s="139">
        <v>167</v>
      </c>
      <c r="B173" s="192" t="s">
        <v>242</v>
      </c>
      <c r="C173" s="192" t="s">
        <v>243</v>
      </c>
      <c r="D173" s="191" t="str">
        <f>IF(COUNTIF(เก็บข้อมูลHRD!$B$7:$B$1983,B173),"ได้รับการพัฒนาแล้ว",IF(B173="","ป้อนรายชื่อบุคลากรเพิ่ม(ถ้ามี)","ยังไม่ได้รับการพัฒนา"))</f>
        <v>ได้รับการพัฒนาแล้ว</v>
      </c>
    </row>
    <row r="174" spans="1:4">
      <c r="A174" s="139">
        <v>168</v>
      </c>
      <c r="B174" s="214" t="s">
        <v>244</v>
      </c>
      <c r="C174" s="192" t="s">
        <v>157</v>
      </c>
      <c r="D174" s="191" t="str">
        <f>IF(COUNTIF(เก็บข้อมูลHRD!$B$7:$B$1983,B174),"ได้รับการพัฒนาแล้ว",IF(B174="","ป้อนรายชื่อบุคลากรเพิ่ม(ถ้ามี)","ยังไม่ได้รับการพัฒนา"))</f>
        <v>ได้รับการพัฒนาแล้ว</v>
      </c>
    </row>
    <row r="175" spans="1:4">
      <c r="A175" s="139">
        <v>169</v>
      </c>
      <c r="B175" s="199" t="s">
        <v>245</v>
      </c>
      <c r="C175" s="198" t="s">
        <v>163</v>
      </c>
      <c r="D175" s="191" t="str">
        <f>IF(COUNTIF(เก็บข้อมูลHRD!$B$7:$B$1983,B175),"ได้รับการพัฒนาแล้ว",IF(B175="","ป้อนรายชื่อบุคลากรเพิ่ม(ถ้ามี)","ยังไม่ได้รับการพัฒนา"))</f>
        <v>ได้รับการพัฒนาแล้ว</v>
      </c>
    </row>
    <row r="176" spans="1:4">
      <c r="A176" s="139">
        <v>170</v>
      </c>
      <c r="B176" s="202" t="s">
        <v>161</v>
      </c>
      <c r="C176" s="202" t="s">
        <v>153</v>
      </c>
      <c r="D176" s="191" t="str">
        <f>IF(COUNTIF(เก็บข้อมูลHRD!$B$7:$B$1983,B176),"ได้รับการพัฒนาแล้ว",IF(B176="","ป้อนรายชื่อบุคลากรเพิ่ม(ถ้ามี)","ยังไม่ได้รับการพัฒนา"))</f>
        <v>ได้รับการพัฒนาแล้ว</v>
      </c>
    </row>
    <row r="177" spans="1:4">
      <c r="A177" s="139">
        <v>171</v>
      </c>
      <c r="B177" s="203" t="s">
        <v>253</v>
      </c>
      <c r="C177" s="202" t="s">
        <v>179</v>
      </c>
      <c r="D177" s="191" t="str">
        <f>IF(COUNTIF(เก็บข้อมูลHRD!$B$7:$B$1983,B177),"ได้รับการพัฒนาแล้ว",IF(B177="","ป้อนรายชื่อบุคลากรเพิ่ม(ถ้ามี)","ยังไม่ได้รับการพัฒนา"))</f>
        <v>ได้รับการพัฒนาแล้ว</v>
      </c>
    </row>
    <row r="178" spans="1:4">
      <c r="A178" s="139">
        <v>172</v>
      </c>
      <c r="B178" s="198" t="s">
        <v>299</v>
      </c>
      <c r="C178" s="198" t="s">
        <v>182</v>
      </c>
      <c r="D178" s="191" t="str">
        <f>IF(COUNTIF(เก็บข้อมูลHRD!$B$7:$B$1983,B178),"ได้รับการพัฒนาแล้ว",IF(B178="","ป้อนรายชื่อบุคลากรเพิ่ม(ถ้ามี)","ยังไม่ได้รับการพัฒนา"))</f>
        <v>ได้รับการพัฒนาแล้ว</v>
      </c>
    </row>
    <row r="179" spans="1:4">
      <c r="A179" s="139">
        <v>173</v>
      </c>
      <c r="B179" s="203" t="s">
        <v>279</v>
      </c>
      <c r="C179" s="202" t="s">
        <v>261</v>
      </c>
      <c r="D179" s="191" t="str">
        <f>IF(COUNTIF(เก็บข้อมูลHRD!$B$7:$B$1983,B179),"ได้รับการพัฒนาแล้ว",IF(B179="","ป้อนรายชื่อบุคลากรเพิ่ม(ถ้ามี)","ยังไม่ได้รับการพัฒนา"))</f>
        <v>ได้รับการพัฒนาแล้ว</v>
      </c>
    </row>
    <row r="180" spans="1:4">
      <c r="A180" s="139">
        <v>174</v>
      </c>
      <c r="B180" s="208" t="s">
        <v>247</v>
      </c>
      <c r="C180" s="192" t="s">
        <v>163</v>
      </c>
      <c r="D180" s="191" t="str">
        <f>IF(COUNTIF(เก็บข้อมูลHRD!$B$7:$B$1983,B180),"ได้รับการพัฒนาแล้ว",IF(B180="","ป้อนรายชื่อบุคลากรเพิ่ม(ถ้ามี)","ยังไม่ได้รับการพัฒนา"))</f>
        <v>ได้รับการพัฒนาแล้ว</v>
      </c>
    </row>
    <row r="181" spans="1:4">
      <c r="A181" s="139">
        <v>175</v>
      </c>
      <c r="B181" s="208" t="s">
        <v>167</v>
      </c>
      <c r="C181" s="192" t="s">
        <v>163</v>
      </c>
      <c r="D181" s="191" t="str">
        <f>IF(COUNTIF(เก็บข้อมูลHRD!$B$7:$B$1983,B181),"ได้รับการพัฒนาแล้ว",IF(B181="","ป้อนรายชื่อบุคลากรเพิ่ม(ถ้ามี)","ยังไม่ได้รับการพัฒนา"))</f>
        <v>ได้รับการพัฒนาแล้ว</v>
      </c>
    </row>
    <row r="182" spans="1:4">
      <c r="A182" s="139">
        <v>176</v>
      </c>
      <c r="B182" s="198" t="s">
        <v>269</v>
      </c>
      <c r="C182" s="198" t="s">
        <v>163</v>
      </c>
      <c r="D182" s="191" t="str">
        <f>IF(COUNTIF(เก็บข้อมูลHRD!$B$7:$B$1983,B182),"ได้รับการพัฒนาแล้ว",IF(B182="","ป้อนรายชื่อบุคลากรเพิ่ม(ถ้ามี)","ยังไม่ได้รับการพัฒนา"))</f>
        <v>ได้รับการพัฒนาแล้ว</v>
      </c>
    </row>
    <row r="183" spans="1:4">
      <c r="A183" s="139">
        <v>177</v>
      </c>
      <c r="B183" s="192" t="s">
        <v>248</v>
      </c>
      <c r="C183" s="192" t="s">
        <v>182</v>
      </c>
      <c r="D183" s="191" t="str">
        <f>IF(COUNTIF(เก็บข้อมูลHRD!$B$7:$B$1983,B183),"ได้รับการพัฒนาแล้ว",IF(B183="","ป้อนรายชื่อบุคลากรเพิ่ม(ถ้ามี)","ยังไม่ได้รับการพัฒนา"))</f>
        <v>ได้รับการพัฒนาแล้ว</v>
      </c>
    </row>
    <row r="184" spans="1:4">
      <c r="A184" s="139">
        <v>178</v>
      </c>
      <c r="B184" s="208" t="s">
        <v>246</v>
      </c>
      <c r="C184" s="192" t="s">
        <v>182</v>
      </c>
      <c r="D184" s="191" t="str">
        <f>IF(COUNTIF(เก็บข้อมูลHRD!$B$7:$B$1983,B184),"ได้รับการพัฒนาแล้ว",IF(B184="","ป้อนรายชื่อบุคลากรเพิ่ม(ถ้ามี)","ยังไม่ได้รับการพัฒนา"))</f>
        <v>ได้รับการพัฒนาแล้ว</v>
      </c>
    </row>
    <row r="185" spans="1:4">
      <c r="A185" s="139">
        <v>179</v>
      </c>
      <c r="B185" s="208" t="s">
        <v>254</v>
      </c>
      <c r="C185" s="192" t="s">
        <v>182</v>
      </c>
      <c r="D185" s="191" t="str">
        <f>IF(COUNTIF(เก็บข้อมูลHRD!$B$7:$B$1983,B185),"ได้รับการพัฒนาแล้ว",IF(B185="","ป้อนรายชื่อบุคลากรเพิ่ม(ถ้ามี)","ยังไม่ได้รับการพัฒนา"))</f>
        <v>ได้รับการพัฒนาแล้ว</v>
      </c>
    </row>
    <row r="186" spans="1:4">
      <c r="A186" s="139">
        <v>180</v>
      </c>
      <c r="B186" s="192" t="s">
        <v>255</v>
      </c>
      <c r="C186" s="192" t="s">
        <v>187</v>
      </c>
      <c r="D186" s="191" t="str">
        <f>IF(COUNTIF(เก็บข้อมูลHRD!$B$7:$B$1983,B186),"ได้รับการพัฒนาแล้ว",IF(B186="","ป้อนรายชื่อบุคลากรเพิ่ม(ถ้ามี)","ยังไม่ได้รับการพัฒนา"))</f>
        <v>ได้รับการพัฒนาแล้ว</v>
      </c>
    </row>
    <row r="187" spans="1:4">
      <c r="A187" s="139">
        <v>181</v>
      </c>
      <c r="B187" s="208" t="s">
        <v>256</v>
      </c>
      <c r="C187" s="192" t="s">
        <v>187</v>
      </c>
      <c r="D187" s="191" t="str">
        <f>IF(COUNTIF(เก็บข้อมูลHRD!$B$7:$B$1983,B187),"ได้รับการพัฒนาแล้ว",IF(B187="","ป้อนรายชื่อบุคลากรเพิ่ม(ถ้ามี)","ยังไม่ได้รับการพัฒนา"))</f>
        <v>ได้รับการพัฒนาแล้ว</v>
      </c>
    </row>
    <row r="188" spans="1:4">
      <c r="A188" s="139">
        <v>182</v>
      </c>
      <c r="B188" s="208" t="s">
        <v>257</v>
      </c>
      <c r="C188" s="192" t="s">
        <v>201</v>
      </c>
      <c r="D188" s="191" t="str">
        <f>IF(COUNTIF(เก็บข้อมูลHRD!$B$7:$B$1983,B188),"ได้รับการพัฒนาแล้ว",IF(B188="","ป้อนรายชื่อบุคลากรเพิ่ม(ถ้ามี)","ยังไม่ได้รับการพัฒนา"))</f>
        <v>ได้รับการพัฒนาแล้ว</v>
      </c>
    </row>
    <row r="189" spans="1:4">
      <c r="A189" s="139">
        <v>183</v>
      </c>
      <c r="B189" s="199" t="s">
        <v>298</v>
      </c>
      <c r="C189" s="198" t="s">
        <v>251</v>
      </c>
      <c r="D189" s="191" t="str">
        <f>IF(COUNTIF(เก็บข้อมูลHRD!$B$7:$B$1983,B189),"ได้รับการพัฒนาแล้ว",IF(B189="","ป้อนรายชื่อบุคลากรเพิ่ม(ถ้ามี)","ยังไม่ได้รับการพัฒนา"))</f>
        <v>ได้รับการพัฒนาแล้ว</v>
      </c>
    </row>
    <row r="190" spans="1:4">
      <c r="A190" s="139">
        <v>184</v>
      </c>
      <c r="B190" s="208" t="s">
        <v>258</v>
      </c>
      <c r="C190" s="192" t="s">
        <v>153</v>
      </c>
      <c r="D190" s="191" t="str">
        <f>IF(COUNTIF(เก็บข้อมูลHRD!$B$7:$B$1983,B190),"ได้รับการพัฒนาแล้ว",IF(B190="","ป้อนรายชื่อบุคลากรเพิ่ม(ถ้ามี)","ยังไม่ได้รับการพัฒนา"))</f>
        <v>ได้รับการพัฒนาแล้ว</v>
      </c>
    </row>
    <row r="191" spans="1:4">
      <c r="A191" s="139">
        <v>185</v>
      </c>
      <c r="B191" s="202" t="s">
        <v>159</v>
      </c>
      <c r="C191" s="202" t="s">
        <v>153</v>
      </c>
      <c r="D191" s="191" t="str">
        <f>IF(COUNTIF(เก็บข้อมูลHRD!$B$7:$B$1983,B191),"ได้รับการพัฒนาแล้ว",IF(B191="","ป้อนรายชื่อบุคลากรเพิ่ม(ถ้ามี)","ยังไม่ได้รับการพัฒนา"))</f>
        <v>ได้รับการพัฒนาแล้ว</v>
      </c>
    </row>
    <row r="192" spans="1:4">
      <c r="A192" s="139">
        <v>186</v>
      </c>
      <c r="B192" s="208" t="s">
        <v>259</v>
      </c>
      <c r="C192" s="192" t="s">
        <v>157</v>
      </c>
      <c r="D192" s="191" t="str">
        <f>IF(COUNTIF(เก็บข้อมูลHRD!$B$7:$B$1983,B192),"ได้รับการพัฒนาแล้ว",IF(B192="","ป้อนรายชื่อบุคลากรเพิ่ม(ถ้ามี)","ยังไม่ได้รับการพัฒนา"))</f>
        <v>ได้รับการพัฒนาแล้ว</v>
      </c>
    </row>
    <row r="193" spans="1:4">
      <c r="A193" s="139">
        <v>187</v>
      </c>
      <c r="B193" s="208" t="s">
        <v>262</v>
      </c>
      <c r="C193" s="192" t="s">
        <v>157</v>
      </c>
      <c r="D193" s="191" t="str">
        <f>IF(COUNTIF(เก็บข้อมูลHRD!$B$7:$B$1983,B193),"ได้รับการพัฒนาแล้ว",IF(B193="","ป้อนรายชื่อบุคลากรเพิ่ม(ถ้ามี)","ยังไม่ได้รับการพัฒนา"))</f>
        <v>ได้รับการพัฒนาแล้ว</v>
      </c>
    </row>
    <row r="194" spans="1:4">
      <c r="A194" s="139">
        <v>188</v>
      </c>
      <c r="B194" s="203" t="s">
        <v>260</v>
      </c>
      <c r="C194" s="202" t="s">
        <v>261</v>
      </c>
      <c r="D194" s="191" t="str">
        <f>IF(COUNTIF(เก็บข้อมูลHRD!$B$7:$B$1983,B194),"ได้รับการพัฒนาแล้ว",IF(B194="","ป้อนรายชื่อบุคลากรเพิ่ม(ถ้ามี)","ยังไม่ได้รับการพัฒนา"))</f>
        <v>ได้รับการพัฒนาแล้ว</v>
      </c>
    </row>
    <row r="195" spans="1:4">
      <c r="A195" s="139">
        <v>189</v>
      </c>
      <c r="B195" s="207" t="s">
        <v>280</v>
      </c>
      <c r="C195" s="207" t="s">
        <v>261</v>
      </c>
      <c r="D195" s="191" t="str">
        <f>IF(COUNTIF(เก็บข้อมูลHRD!$B$7:$B$1983,B195),"ได้รับการพัฒนาแล้ว",IF(B195="","ป้อนรายชื่อบุคลากรเพิ่ม(ถ้ามี)","ยังไม่ได้รับการพัฒนา"))</f>
        <v>ได้รับการพัฒนาแล้ว</v>
      </c>
    </row>
    <row r="196" spans="1:4">
      <c r="A196" s="139">
        <v>190</v>
      </c>
      <c r="B196" s="189" t="s">
        <v>263</v>
      </c>
      <c r="C196" s="190" t="s">
        <v>157</v>
      </c>
      <c r="D196" s="191" t="str">
        <f>IF(COUNTIF(เก็บข้อมูลHRD!$B$7:$B$1983,B196),"ได้รับการพัฒนาแล้ว",IF(B196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เก็บข้อมูลHRD</vt:lpstr>
      <vt:lpstr>สรุปผลHRD</vt:lpstr>
      <vt:lpstr>ตรวจสอบชื่อผู้ยังไม่ได้รับพัฒนา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LIMs-058</cp:lastModifiedBy>
  <cp:lastPrinted>2023-03-21T09:42:43Z</cp:lastPrinted>
  <dcterms:created xsi:type="dcterms:W3CDTF">2019-10-21T02:57:05Z</dcterms:created>
  <dcterms:modified xsi:type="dcterms:W3CDTF">2023-03-21T09:45:21Z</dcterms:modified>
</cp:coreProperties>
</file>