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เสาวพัตร\งานพัฒนาบุคลากร\IDP ของหน่วยงาน\2-2566\"/>
    </mc:Choice>
  </mc:AlternateContent>
  <xr:revisionPtr revIDLastSave="0" documentId="13_ncr:1_{64C280F2-3147-4C34-A447-96E0233D4075}" xr6:coauthVersionLast="40" xr6:coauthVersionMax="40" xr10:uidLastSave="{00000000-0000-0000-0000-000000000000}"/>
  <bookViews>
    <workbookView xWindow="0" yWindow="0" windowWidth="21600" windowHeight="9405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เก็บข้อมูลHRD!$A$6:$N$92</definedName>
    <definedName name="_xlnm._FilterDatabase" localSheetId="2" hidden="1">ตรวจสอบชื่อผู้ยังไม่ได้รับพัฒนา!$A$4:$D$4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4" i="3" l="1"/>
  <c r="D153" i="3" l="1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<sst xmlns="http://schemas.openxmlformats.org/spreadsheetml/2006/main" count="2033" uniqueCount="351">
  <si>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</si>
  <si>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</si>
  <si>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</si>
  <si>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</si>
  <si>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</si>
  <si>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</si>
  <si>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</si>
  <si>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</si>
  <si>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</si>
  <si>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</si>
  <si>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</si>
  <si>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</si>
  <si>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</si>
  <si>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</si>
  <si>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</si>
  <si>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</si>
  <si>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</si>
  <si>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</si>
  <si>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</si>
  <si>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</si>
  <si>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</si>
  <si>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</si>
  <si>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</si>
  <si>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</si>
  <si>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</si>
  <si>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</si>
  <si>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</si>
  <si>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</si>
  <si>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</si>
  <si>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</si>
  <si>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</si>
  <si>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</si>
  <si>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</si>
  <si>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</si>
  <si>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</si>
  <si>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</si>
  <si>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</si>
  <si>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</si>
  <si>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</si>
  <si>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</si>
  <si>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</si>
  <si>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</si>
  <si>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</si>
  <si>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</si>
  <si>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</si>
  <si>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</si>
  <si>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</si>
  <si>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</si>
  <si>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</si>
  <si>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</si>
  <si>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</si>
  <si>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</si>
  <si>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</si>
  <si>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</si>
  <si>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</si>
  <si>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</si>
  <si>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</si>
  <si>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</si>
  <si>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</si>
  <si>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</si>
  <si>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</si>
  <si>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</si>
  <si>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</si>
  <si>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</si>
  <si>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</si>
  <si>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</si>
  <si>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</si>
  <si>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</si>
  <si>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</si>
  <si>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</si>
  <si>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</si>
  <si>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</si>
  <si>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</si>
  <si>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</si>
  <si>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</si>
  <si>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</si>
  <si>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</si>
  <si>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สถาบันสุขภาพสัตว์แห่งชาติ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</si>
  <si>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</si>
  <si>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</si>
  <si>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</si>
  <si>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</si>
  <si>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</si>
  <si>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</si>
  <si>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</si>
  <si>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</si>
  <si>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นางสาวพีรดา  ศิริวัชราวงศ์</t>
  </si>
  <si>
    <t>นายสัตวแพทย์ชำนาญการ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</si>
  <si>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</si>
  <si>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</si>
  <si>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</si>
  <si>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</si>
  <si>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</si>
  <si>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นางสาวภูริดา ศรีพิพัฒนกุล</t>
  </si>
  <si>
    <t>นางสาวนวพร วัลเดลล์</t>
  </si>
  <si>
    <t>นักวิทยาศาสตร์การแพทย์ปฏิบัติการ</t>
  </si>
  <si>
    <t>นางสาวสมจิตร รุจิขวัญ</t>
  </si>
  <si>
    <t>เจ้าพนักงานวิทยาศาสตร์การแพทย์ชำนาญงาน</t>
  </si>
  <si>
    <t>นางสาววริษา เกตุพันธ์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</si>
  <si>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</si>
  <si>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</si>
  <si>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</si>
  <si>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</si>
  <si>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นางอุบลรัตน์ แทนกลาง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</si>
  <si>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</si>
  <si>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</si>
  <si>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</si>
  <si>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</si>
  <si>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</si>
  <si>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</si>
  <si>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</si>
  <si>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นายเอกรินทร์ คงขำ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</si>
  <si>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</si>
  <si>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</si>
  <si>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</si>
  <si>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</si>
  <si>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</si>
  <si>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นางสาวกฤดากร วงษ์ทองสาลี</t>
  </si>
  <si>
    <t>นายอิสระ สิริกนก</t>
  </si>
  <si>
    <t>นางนิตยา ศรีแก้วเขียว</t>
  </si>
  <si>
    <t>นางสาวลัขณา รามริน</t>
  </si>
  <si>
    <t>นายกิตติชัย อุ่นจิต</t>
  </si>
  <si>
    <t>นางจันทรา วัฒนะเมธานนท์</t>
  </si>
  <si>
    <t>นางสาวทิพย์กัญญา อมรชัยสุวรรณ</t>
  </si>
  <si>
    <t>นางกิ่งดาว หมอแก้ว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</si>
  <si>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</si>
  <si>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</si>
  <si>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</si>
  <si>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</si>
  <si>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</si>
  <si>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</si>
  <si>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</si>
  <si>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</si>
  <si>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</si>
  <si>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</si>
  <si>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</si>
  <si>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</si>
  <si>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</si>
  <si>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</si>
  <si>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นางสาวฉัตรสุดา สุระภี</t>
  </si>
  <si>
    <t>นางสาวจุฑามาศ ปิ่นภู่</t>
  </si>
  <si>
    <t>นักจัดการงานทั่วไป</t>
  </si>
  <si>
    <t>นายธนาวัฒน์ พิมพ์เดช</t>
  </si>
  <si>
    <t>นางสาวขจรธัญ จันทร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</si>
  <si>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</si>
  <si>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</si>
  <si>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</si>
  <si>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</si>
  <si>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</si>
  <si>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</si>
  <si>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</si>
  <si>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</si>
  <si>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</si>
  <si>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นายณัฐพร ขันธพร</t>
  </si>
  <si>
    <t>นางสาวภัสร์ฉัตรา อัครศิลาพัชร์</t>
  </si>
  <si>
    <t>นักวิทยาศาสตร์การแพทย์</t>
  </si>
  <si>
    <t>นายดำรงค์ ชะรัมย์</t>
  </si>
  <si>
    <t>นายช่างไฟฟ้า</t>
  </si>
  <si>
    <t>นายสมนึก มะซังหลง</t>
  </si>
  <si>
    <t>นายสุรกาญจน์ ขำชื่น</t>
  </si>
  <si>
    <t>นายเอกชัย  นงคราญ</t>
  </si>
  <si>
    <t>นายช่างเทคนิค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</si>
  <si>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</si>
  <si>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</si>
  <si>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</si>
  <si>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</si>
  <si>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</si>
  <si>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</si>
  <si>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</si>
  <si>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</si>
  <si>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นายกิตติศักดิ์ อ่อนสี</t>
  </si>
  <si>
    <t>คนงานห้องทดลอง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</si>
  <si>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</si>
  <si>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</si>
  <si>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</si>
  <si>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</si>
  <si>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นางสาววัชรีภรณ์ สตารัตน์</t>
  </si>
  <si>
    <t>นักวิชาการสัตวบาล</t>
  </si>
  <si>
    <t>นางสาวอรรัมภา พิสิฐวรกุล</t>
  </si>
  <si>
    <t>นางสาวณัฐธิกา รัตนพันธุ์</t>
  </si>
  <si>
    <t>นางสาววรัญญา ด้วงสอาด</t>
  </si>
  <si>
    <t>นางสาววันวิสาข์ สัตย์สมนึก</t>
  </si>
  <si>
    <t>นางสาววิมล คำอินทร์</t>
  </si>
  <si>
    <t>นายตลวัฐส์ สีบู่</t>
  </si>
  <si>
    <t>นางสาวหนึ่งฤทัย อารีย์มิตร</t>
  </si>
  <si>
    <t>เจ้าพนักงานสถิติ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</si>
  <si>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</si>
  <si>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</si>
  <si>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</si>
  <si>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</si>
  <si>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</si>
  <si>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</si>
  <si>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</si>
  <si>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</si>
  <si>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</si>
  <si>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</si>
  <si>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</si>
  <si>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</si>
  <si>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</si>
  <si>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</si>
  <si>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</si>
  <si>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</si>
  <si>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</si>
  <si>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</si>
  <si>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</si>
  <si>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</si>
  <si>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</si>
  <si>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</si>
  <si>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</si>
  <si>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</si>
  <si>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</si>
  <si>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</si>
  <si>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</si>
  <si>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</si>
  <si>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</si>
  <si>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</si>
  <si>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</si>
  <si>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</si>
  <si>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นายคฑาวุฒิ ปานสมัย</t>
  </si>
  <si>
    <t>นางสาวผกามาศ วึบชัยภูมิ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</si>
  <si>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</si>
  <si>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</si>
  <si>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</si>
  <si>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นางสาวอัจฉราพรรณ กลั่นการไถ</t>
  </si>
  <si>
    <t>นักวิชาการสิ่งแวดล้อม</t>
  </si>
  <si>
    <t>นางปทุมมา  ชะรัมย์</t>
  </si>
  <si>
    <t>นางสาวสาวิตรี ล้านศรี</t>
  </si>
  <si>
    <t>นางสาวปรัศนี ภาสดา</t>
  </si>
  <si>
    <t>นายอนุชิต เนื้อเย็น</t>
  </si>
  <si>
    <t>นางสาวน้ำฝน อุบลแย้ม</t>
  </si>
  <si>
    <t>นายประไพ บุญล้ำ</t>
  </si>
  <si>
    <t>เจ้าพนักงานสัตวบาล</t>
  </si>
  <si>
    <t>นางสาวชลพิชา ติ้วเส้ง</t>
  </si>
  <si>
    <t>นางสาวจินห์นิภา คำพล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</si>
  <si>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</si>
  <si>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</si>
  <si>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</si>
  <si>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</si>
  <si>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</si>
  <si>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</si>
  <si>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นายพรศักดิ์ เนียมเตียง</t>
  </si>
  <si>
    <t>พนักงานผู้ช่วยปศุสัตว์</t>
  </si>
  <si>
    <t>นายบัณฑิตย์ จิตต์โสภา</t>
  </si>
  <si>
    <t>นายกฤษดา เปี่ยมจิตต์</t>
  </si>
  <si>
    <t>มี</t>
  </si>
  <si>
    <t>นายเสริมพันธุ์  สุนทรชาติ</t>
  </si>
  <si>
    <t>นักวิทยาศาสตร์การพทย์ปฏิบัติการ</t>
  </si>
  <si>
    <t xml:space="preserve">นางสาวเสาวพัตร สอดจันทร์ </t>
  </si>
  <si>
    <t>นายณรงค์ฤทธิ์  เทวี</t>
  </si>
  <si>
    <t xml:space="preserve">นางสาวสุรัตนา  บุญใส </t>
  </si>
  <si>
    <t>นายจิตรภณ สุธีจิตสิริ</t>
  </si>
  <si>
    <t>นายณธมณ คงทอง</t>
  </si>
  <si>
    <t>นายธนากร เพชรทองวรา</t>
  </si>
  <si>
    <t>นางสาวกอแก้ว ธรรมเสมา</t>
  </si>
  <si>
    <t>นางสาวหนึ่งฤทัย แดงฟู</t>
  </si>
  <si>
    <t>นายชณันภัสร์ ตันติโกสิตรุจน์</t>
  </si>
  <si>
    <t>นางสาวธัญธรณ์ อุดวงค์</t>
  </si>
  <si>
    <t>นายณัฐธัญ เพ็งเพชร</t>
  </si>
  <si>
    <t>นางสาวภรณ์ชนก ภาสบุตร</t>
  </si>
  <si>
    <t>นางสาวนนทวรรณ โพธิ์ทอง</t>
  </si>
  <si>
    <t>นางสาวนฤมล กรัตะนุตถะ</t>
  </si>
  <si>
    <t>นายศรัณย์ จันทะชัย</t>
  </si>
  <si>
    <t>นายกิตติพร สังข์ศร</t>
  </si>
  <si>
    <t>นางสาวกรรณิการ์ ชัยวงศ์ล้วน</t>
  </si>
  <si>
    <t>นางสาวธัญยธรณ์ สวัสดิ์ธนาสกุล</t>
  </si>
  <si>
    <t>e-Learning</t>
  </si>
  <si>
    <t>-</t>
  </si>
  <si>
    <t xml:space="preserve"> -</t>
  </si>
  <si>
    <t>นางสาวเสาวพัตร สอดจันทร์</t>
  </si>
  <si>
    <t>นางสาวพรพิชชา เขียวจันทร์</t>
  </si>
  <si>
    <t>นักจัดการงานทั่วไปปฏิบัติการ</t>
  </si>
  <si>
    <t>นางสาวเกษมศรี สัจจะวิริยะกุล</t>
  </si>
  <si>
    <t>นางธวัลรัตน์ เกียรติยิ่งอังศุลี</t>
  </si>
  <si>
    <t>นายวันชนะ  ปิ่นแก้ว</t>
  </si>
  <si>
    <t>นางสาวกุลฐ์ญรัตน์ ภาคะ</t>
  </si>
  <si>
    <t>นางสาวภมรญา บุทเสน</t>
  </si>
  <si>
    <t>นักวิทยาศาสตร์ปฏิบัติการ</t>
  </si>
  <si>
    <t>นายวงศ์อนันต์  ณรงค์วานิชการ</t>
  </si>
  <si>
    <t>นายฐาปกรณ์  แช่มช้อย</t>
  </si>
  <si>
    <t xml:space="preserve">นางสาวสุวนันท์ เกิดเทวา </t>
  </si>
  <si>
    <t>นายธนเดช  ภูมิลำเนา</t>
  </si>
  <si>
    <t>นางสาวภณิตา สาวทรัพย์</t>
  </si>
  <si>
    <t>นายพรชัย  เจริญทรัพย์</t>
  </si>
  <si>
    <t>นางสาวจงกลนี  ชูศรี</t>
  </si>
  <si>
    <t>นางแตงอ่อน  ธัญญา</t>
  </si>
  <si>
    <t>นายสมศักดิ์  สุขบุรี</t>
  </si>
  <si>
    <t>นางสาวนัยนา  หัสสรังสี</t>
  </si>
  <si>
    <t>นายกำธร  พรมโต</t>
  </si>
  <si>
    <t>นางสาวชมพูนุท  สุรณรงค์พันธ์</t>
  </si>
  <si>
    <t>นายเติมพงษ์  รอดแย้ม</t>
  </si>
  <si>
    <t>นายกิตติพงษ์ ตระกูลจรูญกิจ</t>
  </si>
  <si>
    <t>นางสาวกชพรรณ  ปัดถาวะโร</t>
  </si>
  <si>
    <t>ว่าที่ร.ต.อนิวัตติ์ พ่วงทอง</t>
  </si>
  <si>
    <t xml:space="preserve">นักวิทยาศาสตร์ </t>
  </si>
  <si>
    <t>นางสาวคัทลียา แก้วชำนาญ</t>
  </si>
  <si>
    <t>นายฐิติชัย ศรียอด</t>
  </si>
  <si>
    <t>นางสาวปัทมวรรณ  บุญธรรมพาณิชย์</t>
  </si>
  <si>
    <t xml:space="preserve">นางสาวกรรณิการ์  บุตรคำ </t>
  </si>
  <si>
    <t>นางสาวลักษิกา คำบุตรฐิติสกุล</t>
  </si>
  <si>
    <t>นายณฤเบศ เนินทอง</t>
  </si>
  <si>
    <t>นางสาวธันยพร จิตรอัมพร</t>
  </si>
  <si>
    <t>นางดวงใจ พรมศร</t>
  </si>
  <si>
    <t xml:space="preserve">นักวิชาการพัสดุ </t>
  </si>
  <si>
    <t xml:space="preserve">นางสาวโยษิตา สุรพิพิธ </t>
  </si>
  <si>
    <t>ความรู้/ทักษะเฉพาะทางในสายงาน</t>
  </si>
  <si>
    <t>Digital Literacy</t>
  </si>
  <si>
    <t>ความมั่นคงปลอดภัยบนอินเทอร์เน็ตและการปฏิบัติตนสำหรับข้าราชการยุคดิจิทัล</t>
  </si>
  <si>
    <r>
      <t xml:space="preserve">  </t>
    </r>
    <r>
      <rPr>
        <b/>
        <i/>
        <sz val="14"/>
        <rFont val="JasmineUPC"/>
        <family val="1"/>
      </rPr>
      <t xml:space="preserve">  </t>
    </r>
    <r>
      <rPr>
        <b/>
        <i/>
        <u/>
        <sz val="14"/>
        <rFont val="JasmineUPC"/>
        <family val="1"/>
      </rPr>
      <t>แบบฟอร์มเก็บข้อมูล</t>
    </r>
    <r>
      <rPr>
        <b/>
        <i/>
        <u/>
        <sz val="14"/>
        <color theme="4"/>
        <rFont val="JasmineUPC"/>
        <family val="1"/>
      </rPr>
      <t>ผล</t>
    </r>
    <r>
      <rPr>
        <b/>
        <i/>
        <u/>
        <sz val="14"/>
        <rFont val="JasmineUPC"/>
        <family val="1"/>
      </rPr>
      <t>การพัฒนาบุคลากรกรมปศุสัตว์รายหน่วยงาน</t>
    </r>
  </si>
  <si>
    <t>การใช้เทคโนโลยี</t>
  </si>
  <si>
    <t>สำนักงาน ก.พ.</t>
  </si>
  <si>
    <t>วัยเก๋า ฉลาดรู้เน็ต</t>
  </si>
  <si>
    <t>Data Analytics</t>
  </si>
  <si>
    <t>การเปลี่ยนผ่านสู่องค์กรดิจิทัล</t>
  </si>
  <si>
    <t>สพร.</t>
  </si>
  <si>
    <t>วัยใส ฉลาดรู้เน็ต</t>
  </si>
  <si>
    <t>Microsoft Office Word 2016</t>
  </si>
  <si>
    <t>Ditgital Literacy</t>
  </si>
  <si>
    <t>ความเข้าใจและการใช้เทคโนโลยีดิจิทัลอย่างมีประสิทธิภาพ</t>
  </si>
  <si>
    <t>Microsoft Office Excel 2016</t>
  </si>
  <si>
    <t>การใช้ Microsoft Excel เพื่อการบริหารข้อมูล</t>
  </si>
  <si>
    <t>การสร้าง Growth Mindset เพื่อผลสำเร็จของชีวิตและงาน</t>
  </si>
  <si>
    <t>นางสาวพรทิพา โรจนแสง</t>
  </si>
  <si>
    <t>ภาวะผู้นำในยุคดิจิทัล (Digital Leadership)</t>
  </si>
  <si>
    <t>การบริหารควาเสี่ยงดิจิทัล (Digital Risk Management)</t>
  </si>
  <si>
    <t>ความคิดสร้างสรรค์และนวัตกรรม</t>
  </si>
  <si>
    <t>การฝึกปฏิบัติการใช้งาน AI บทแพลตฟอร์ม AI for Thai</t>
  </si>
  <si>
    <t>เทคนิคการสร้างและการนำเสนอข้อมูล (Data Visualization) เพื่อการทำงานภาครัฐ</t>
  </si>
  <si>
    <t>การสร้างความตระหนักรู้ด้านความมั่นคงทางไซเบอร์ Cybersecurity Awareness</t>
  </si>
  <si>
    <t>Google Tools เพื่อการพัฒนางาน</t>
  </si>
  <si>
    <t>Data Visualization</t>
  </si>
  <si>
    <t>การคิดสร้างสรรค์และนวัตกรรม</t>
  </si>
  <si>
    <t>การออกแบบองค์กรดิจิทัล</t>
  </si>
  <si>
    <t>มาตรฐานกรอบธรรมาภิบาลข้อมูลภาครัฐ</t>
  </si>
  <si>
    <t>Digital Code of Merit</t>
  </si>
  <si>
    <t>หลักการสร้างภาพข้อมูลและการออกแบบแดชบอร์ดอย่างมีประสิทธิภาพ</t>
  </si>
  <si>
    <t>แนวทางและแนวปฏิบัติการเปิดเผยข้อมูลภาครัฐ</t>
  </si>
  <si>
    <t>การเรียนรู้ตามรอยพระยุคลบาท</t>
  </si>
  <si>
    <t xml:space="preserve"> 17 ก.ค.66</t>
  </si>
  <si>
    <t xml:space="preserve"> 19 ส.ค.66</t>
  </si>
  <si>
    <t>24 พ.ค.66</t>
  </si>
  <si>
    <t>21 ส.ค.66</t>
  </si>
  <si>
    <t>พระราชบัญญัติข้อมูลข่าวสารของราชการ</t>
  </si>
  <si>
    <t>25 พ.ค.66</t>
  </si>
  <si>
    <t>ภาวะผู้นำ/คุณธรรม/จริยธรรม</t>
  </si>
  <si>
    <t>Digital Analytics</t>
  </si>
  <si>
    <t>22 พ.ค.66</t>
  </si>
  <si>
    <t>ความมั่นคงปลอดภัยบนอินเตอร์เน็ตและการปฏิบัติตนสำหรับข้าราชการยุคดิจิทัล</t>
  </si>
  <si>
    <t>30 มิ.ย.66</t>
  </si>
  <si>
    <t>18 ส.ค.66</t>
  </si>
  <si>
    <t>19 พ.ค.66</t>
  </si>
  <si>
    <t>23 พ.ค.66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</si>
</sst>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[$-107041E]d\ mmm\ yy;@"/>
  </numFmts>
  <fonts count="6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4"/>
      <color theme="1" tint="4.9989318521683403E-2"/>
      <name val="TH SarabunPSK"/>
      <family val="2"/>
    </font>
    <font>
      <sz val="10"/>
      <color rgb="FF000000"/>
      <name val="Arial"/>
      <family val="2"/>
    </font>
    <font>
      <sz val="16"/>
      <color theme="1"/>
      <name val="TH SarabunPSK"/>
      <family val="2"/>
      <charset val="222"/>
    </font>
    <font>
      <sz val="10"/>
      <color theme="1"/>
      <name val="TH SarabunPSK"/>
      <family val="2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</font>
    <font>
      <b/>
      <i/>
      <sz val="14"/>
      <name val="TH SarabunPSK"/>
      <family val="2"/>
      <charset val="222"/>
    </font>
    <font>
      <b/>
      <i/>
      <sz val="14"/>
      <name val="JasmineUPC"/>
      <family val="1"/>
    </font>
    <font>
      <b/>
      <i/>
      <u/>
      <sz val="14"/>
      <name val="JasmineUPC"/>
      <family val="1"/>
    </font>
    <font>
      <b/>
      <i/>
      <u/>
      <sz val="14"/>
      <color theme="4"/>
      <name val="JasmineUPC"/>
      <family val="1"/>
    </font>
    <font>
      <b/>
      <sz val="10"/>
      <name val="TH SarabunPSK"/>
      <family val="2"/>
    </font>
    <font>
      <sz val="12"/>
      <color theme="1"/>
      <name val="TH SarabunPSK"/>
      <family val="2"/>
      <charset val="22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</borders>
  <cellStyleXfs count="7">
    <xf numFmtId="0" fontId="0" fillId="0" borderId="0"/>
    <xf numFmtId="43" fontId="15" fillId="0" borderId="0" applyFont="0" applyFill="0" applyBorder="0" applyAlignment="0" applyProtection="0"/>
    <xf numFmtId="0" fontId="50" fillId="0" borderId="0"/>
    <xf numFmtId="0" fontId="51" fillId="0" borderId="0"/>
    <xf numFmtId="0" fontId="5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321">
    <xf numFmtId="0" fontId="0" fillId="0" borderId="0" xfId="0"/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49" fillId="0" borderId="4" xfId="0" applyFont="1" applyBorder="1" applyAlignment="1" applyProtection="1">
      <alignment horizontal="center" vertical="center" shrinkToFit="1"/>
      <protection locked="0"/>
    </xf>
    <xf numFmtId="0" fontId="18" fillId="2" borderId="0" xfId="0" applyFont="1" applyFill="1" applyAlignment="1" applyProtection="1">
      <alignment horizontal="center" vertical="top"/>
    </xf>
    <xf numFmtId="0" fontId="30" fillId="2" borderId="0" xfId="0" applyFont="1" applyFill="1" applyAlignment="1" applyProtection="1">
      <alignment horizontal="center" vertical="center" shrinkToFit="1"/>
    </xf>
    <xf numFmtId="0" fontId="7" fillId="2" borderId="0" xfId="0" applyFont="1" applyFill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center" vertical="center" wrapText="1"/>
    </xf>
    <xf numFmtId="0" fontId="26" fillId="2" borderId="0" xfId="0" applyFont="1" applyFill="1" applyBorder="1" applyAlignment="1" applyProtection="1">
      <alignment horizontal="center" vertical="center" shrinkToFit="1"/>
      <protection locked="0"/>
    </xf>
    <xf numFmtId="0" fontId="48" fillId="2" borderId="0" xfId="0" applyFont="1" applyFill="1" applyAlignment="1" applyProtection="1">
      <alignment horizontal="center" vertical="center" shrinkToFit="1"/>
    </xf>
    <xf numFmtId="188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27" fillId="0" borderId="4" xfId="0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43" fontId="27" fillId="0" borderId="4" xfId="1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43" fontId="13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2" applyFont="1" applyFill="1" applyBorder="1" applyAlignment="1">
      <alignment horizontal="center" vertical="center" shrinkToFit="1"/>
    </xf>
    <xf numFmtId="43" fontId="13" fillId="0" borderId="4" xfId="1" applyFont="1" applyFill="1" applyBorder="1" applyAlignment="1" applyProtection="1">
      <alignment horizontal="center" vertical="center" shrinkToFit="1"/>
      <protection locked="0"/>
    </xf>
    <xf numFmtId="43" fontId="13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vertical="center" shrinkToFit="1"/>
      <protection locked="0"/>
    </xf>
    <xf numFmtId="0" fontId="5" fillId="3" borderId="5" xfId="0" applyFont="1" applyFill="1" applyBorder="1" applyAlignment="1" applyProtection="1">
      <alignment vertical="center" shrinkToFit="1"/>
      <protection locked="0"/>
    </xf>
    <xf numFmtId="0" fontId="27" fillId="0" borderId="4" xfId="0" applyFont="1" applyBorder="1" applyAlignment="1" applyProtection="1">
      <alignment horizontal="left" vertical="center" shrinkToFit="1"/>
      <protection locked="0"/>
    </xf>
    <xf numFmtId="4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43" fontId="27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49" fontId="6" fillId="0" borderId="4" xfId="0" applyNumberFormat="1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6" fillId="2" borderId="4" xfId="0" applyFont="1" applyFill="1" applyBorder="1" applyAlignment="1" applyProtection="1">
      <alignment horizontal="center"/>
    </xf>
    <xf numFmtId="0" fontId="19" fillId="0" borderId="4" xfId="0" applyFont="1" applyBorder="1" applyAlignment="1">
      <alignment horizontal="left" vertical="center" shrinkToFit="1"/>
    </xf>
    <xf numFmtId="1" fontId="6" fillId="0" borderId="4" xfId="0" applyNumberFormat="1" applyFont="1" applyBorder="1" applyAlignment="1">
      <alignment horizontal="left" vertical="center" shrinkToFit="1"/>
    </xf>
    <xf numFmtId="1" fontId="6" fillId="0" borderId="4" xfId="0" applyNumberFormat="1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49" fontId="6" fillId="0" borderId="4" xfId="0" applyNumberFormat="1" applyFont="1" applyBorder="1" applyAlignment="1">
      <alignment vertical="center" shrinkToFit="1"/>
    </xf>
    <xf numFmtId="0" fontId="19" fillId="0" borderId="4" xfId="0" applyFont="1" applyBorder="1" applyAlignment="1">
      <alignment vertical="center" shrinkToFit="1"/>
    </xf>
    <xf numFmtId="0" fontId="19" fillId="0" borderId="4" xfId="0" applyFont="1" applyFill="1" applyBorder="1" applyAlignment="1">
      <alignment vertical="center" shrinkToFit="1"/>
    </xf>
    <xf numFmtId="0" fontId="19" fillId="0" borderId="4" xfId="0" applyFont="1" applyFill="1" applyBorder="1" applyAlignment="1">
      <alignment horizontal="left" vertical="center" shrinkToFit="1"/>
    </xf>
    <xf numFmtId="0" fontId="6" fillId="0" borderId="4" xfId="0" applyFont="1" applyFill="1" applyBorder="1" applyAlignment="1">
      <alignment horizontal="left" vertical="center" shrinkToFit="1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>
      <alignment horizontal="left" vertical="center" shrinkToFit="1"/>
    </xf>
    <xf numFmtId="0" fontId="13" fillId="0" borderId="4" xfId="0" applyFont="1" applyFill="1" applyBorder="1" applyAlignment="1" applyProtection="1">
      <alignment horizontal="left" vertical="center" shrinkToFit="1"/>
      <protection locked="0"/>
    </xf>
    <xf numFmtId="0" fontId="5" fillId="0" borderId="4" xfId="0" applyFont="1" applyFill="1" applyBorder="1" applyAlignment="1" applyProtection="1">
      <alignment horizontal="left" vertical="center" shrinkToFit="1"/>
      <protection locked="0"/>
    </xf>
    <xf numFmtId="0" fontId="49" fillId="0" borderId="4" xfId="0" applyFont="1" applyBorder="1" applyAlignment="1" applyProtection="1">
      <alignment horizontal="left" vertical="center" shrinkToFit="1"/>
      <protection locked="0"/>
    </xf>
    <xf numFmtId="43" fontId="27" fillId="0" borderId="4" xfId="1" applyFont="1" applyFill="1" applyBorder="1" applyAlignment="1" applyProtection="1">
      <alignment horizontal="center" vertical="center" shrinkToFit="1"/>
      <protection locked="0"/>
    </xf>
    <xf numFmtId="43" fontId="27" fillId="0" borderId="4" xfId="1" applyFont="1" applyBorder="1" applyAlignment="1" applyProtection="1">
      <alignment horizontal="center" vertical="center" shrinkToFit="1"/>
      <protection locked="0"/>
    </xf>
    <xf numFmtId="43" fontId="27" fillId="0" borderId="5" xfId="1" applyNumberFormat="1" applyFont="1" applyBorder="1" applyAlignment="1" applyProtection="1">
      <alignment horizontal="center" vertical="center" shrinkToFit="1"/>
      <protection locked="0"/>
    </xf>
    <xf numFmtId="43" fontId="41" fillId="0" borderId="4" xfId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horizontal="left" vertical="center" shrinkToFit="1"/>
    </xf>
    <xf numFmtId="0" fontId="41" fillId="0" borderId="4" xfId="0" applyFont="1" applyBorder="1" applyAlignment="1" applyProtection="1">
      <alignment horizontal="left" vertical="center" shrinkToFit="1"/>
      <protection locked="0"/>
    </xf>
    <xf numFmtId="0" fontId="52" fillId="0" borderId="4" xfId="0" applyFont="1" applyFill="1" applyBorder="1" applyAlignment="1" applyProtection="1">
      <alignment horizontal="left" vertical="center" shrinkToFit="1"/>
      <protection locked="0"/>
    </xf>
    <xf numFmtId="192" fontId="5" fillId="0" borderId="4" xfId="0" applyNumberFormat="1" applyFont="1" applyBorder="1" applyAlignment="1" applyProtection="1">
      <alignment horizontal="center" vertical="center" shrinkToFit="1"/>
      <protection locked="0"/>
    </xf>
    <xf numFmtId="19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192" fontId="27" fillId="0" borderId="4" xfId="0" applyNumberFormat="1" applyFont="1" applyBorder="1" applyAlignment="1" applyProtection="1">
      <alignment vertical="center" shrinkToFit="1"/>
      <protection locked="0"/>
    </xf>
    <xf numFmtId="192" fontId="5" fillId="0" borderId="5" xfId="0" applyNumberFormat="1" applyFont="1" applyBorder="1" applyAlignment="1" applyProtection="1">
      <alignment horizontal="center" vertical="center" shrinkToFit="1"/>
      <protection locked="0"/>
    </xf>
    <xf numFmtId="192" fontId="13" fillId="0" borderId="4" xfId="0" applyNumberFormat="1" applyFont="1" applyBorder="1" applyAlignment="1" applyProtection="1">
      <alignment horizontal="center" vertical="center" shrinkToFit="1"/>
      <protection locked="0"/>
    </xf>
    <xf numFmtId="0" fontId="13" fillId="0" borderId="4" xfId="2" applyFont="1" applyFill="1" applyBorder="1" applyAlignment="1">
      <alignment horizontal="left" shrinkToFit="1"/>
    </xf>
    <xf numFmtId="0" fontId="27" fillId="0" borderId="12" xfId="0" applyFont="1" applyBorder="1" applyAlignment="1">
      <alignment horizontal="left" vertical="center" shrinkToFit="1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41" fillId="0" borderId="5" xfId="0" applyFont="1" applyBorder="1" applyAlignment="1" applyProtection="1">
      <alignment horizontal="left" vertical="center" shrinkToFit="1"/>
      <protection locked="0"/>
    </xf>
    <xf numFmtId="0" fontId="27" fillId="0" borderId="4" xfId="0" applyFont="1" applyBorder="1" applyAlignment="1">
      <alignment horizontal="left" vertical="center" shrinkToFit="1"/>
    </xf>
    <xf numFmtId="2" fontId="13" fillId="0" borderId="4" xfId="0" applyNumberFormat="1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left" vertical="center" shrinkToFit="1"/>
      <protection locked="0"/>
    </xf>
    <xf numFmtId="2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2" applyNumberFormat="1" applyFont="1" applyFill="1" applyBorder="1" applyAlignment="1">
      <alignment horizontal="center"/>
    </xf>
    <xf numFmtId="2" fontId="27" fillId="0" borderId="4" xfId="0" applyNumberFormat="1" applyFont="1" applyBorder="1" applyAlignment="1" applyProtection="1">
      <alignment horizontal="center" vertical="center" shrinkToFit="1"/>
      <protection locked="0"/>
    </xf>
    <xf numFmtId="2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27" fillId="0" borderId="5" xfId="0" applyNumberFormat="1" applyFont="1" applyBorder="1" applyAlignment="1" applyProtection="1">
      <alignment horizontal="center"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left" vertical="center" shrinkToFit="1"/>
      <protection locked="0"/>
    </xf>
    <xf numFmtId="43" fontId="13" fillId="3" borderId="4" xfId="1" applyFont="1" applyFill="1" applyBorder="1" applyAlignment="1" applyProtection="1">
      <alignment horizontal="center" vertical="center" shrinkToFit="1"/>
      <protection locked="0"/>
    </xf>
    <xf numFmtId="0" fontId="27" fillId="3" borderId="4" xfId="0" applyFont="1" applyFill="1" applyBorder="1" applyAlignment="1" applyProtection="1">
      <alignment horizontal="left" vertical="center" shrinkToFit="1"/>
      <protection locked="0"/>
    </xf>
    <xf numFmtId="0" fontId="13" fillId="3" borderId="4" xfId="0" applyFont="1" applyFill="1" applyBorder="1" applyAlignment="1" applyProtection="1">
      <alignment horizontal="left" vertical="center" shrinkToFit="1"/>
      <protection locked="0"/>
    </xf>
    <xf numFmtId="43" fontId="5" fillId="3" borderId="4" xfId="1" applyFont="1" applyFill="1" applyBorder="1" applyAlignment="1" applyProtection="1">
      <alignment horizontal="center" vertical="center" shrinkToFit="1"/>
      <protection locked="0"/>
    </xf>
    <xf numFmtId="43" fontId="27" fillId="3" borderId="4" xfId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/>
    <xf numFmtId="192" fontId="5" fillId="3" borderId="4" xfId="0" quotePrefix="1" applyNumberFormat="1" applyFont="1" applyFill="1" applyBorder="1" applyAlignment="1" applyProtection="1">
      <alignment horizontal="center" vertical="center" shrinkToFit="1"/>
      <protection locked="0"/>
    </xf>
    <xf numFmtId="1" fontId="27" fillId="0" borderId="4" xfId="0" applyNumberFormat="1" applyFont="1" applyFill="1" applyBorder="1" applyAlignment="1">
      <alignment horizontal="left" vertical="center" shrinkToFit="1"/>
    </xf>
    <xf numFmtId="1" fontId="27" fillId="0" borderId="4" xfId="0" applyNumberFormat="1" applyFont="1" applyFill="1" applyBorder="1" applyAlignment="1">
      <alignment vertical="center" shrinkToFit="1"/>
    </xf>
    <xf numFmtId="1" fontId="5" fillId="0" borderId="4" xfId="0" applyNumberFormat="1" applyFont="1" applyFill="1" applyBorder="1" applyAlignment="1">
      <alignment horizontal="left" vertical="center" shrinkToFit="1"/>
    </xf>
    <xf numFmtId="1" fontId="5" fillId="0" borderId="4" xfId="0" applyNumberFormat="1" applyFont="1" applyFill="1" applyBorder="1" applyAlignment="1">
      <alignment vertical="center" shrinkToFit="1"/>
    </xf>
    <xf numFmtId="1" fontId="27" fillId="0" borderId="4" xfId="3" applyNumberFormat="1" applyFont="1" applyFill="1" applyBorder="1" applyAlignment="1">
      <alignment horizontal="left" vertical="top" wrapText="1" shrinkToFit="1"/>
    </xf>
    <xf numFmtId="0" fontId="27" fillId="0" borderId="10" xfId="3" applyFont="1" applyFill="1" applyBorder="1" applyAlignment="1">
      <alignment horizontal="left"/>
    </xf>
    <xf numFmtId="0" fontId="5" fillId="0" borderId="4" xfId="0" applyFont="1" applyFill="1" applyBorder="1" applyAlignment="1">
      <alignment horizontal="left" vertical="center" shrinkToFit="1"/>
    </xf>
    <xf numFmtId="0" fontId="27" fillId="0" borderId="4" xfId="0" applyFont="1" applyFill="1" applyBorder="1" applyAlignment="1">
      <alignment horizontal="left" vertical="center" shrinkToFit="1"/>
    </xf>
    <xf numFmtId="0" fontId="27" fillId="0" borderId="4" xfId="3" applyFont="1" applyFill="1" applyBorder="1" applyAlignment="1">
      <alignment horizontal="left"/>
    </xf>
    <xf numFmtId="1" fontId="5" fillId="0" borderId="4" xfId="0" applyNumberFormat="1" applyFont="1" applyBorder="1" applyAlignment="1">
      <alignment horizontal="left" vertical="center" shrinkToFit="1"/>
    </xf>
    <xf numFmtId="1" fontId="5" fillId="0" borderId="4" xfId="0" applyNumberFormat="1" applyFont="1" applyBorder="1" applyAlignment="1">
      <alignment vertical="center" shrinkToFit="1"/>
    </xf>
    <xf numFmtId="1" fontId="27" fillId="0" borderId="4" xfId="0" applyNumberFormat="1" applyFont="1" applyFill="1" applyBorder="1" applyAlignment="1">
      <alignment horizontal="left" vertical="center" wrapText="1" shrinkToFit="1"/>
    </xf>
    <xf numFmtId="0" fontId="5" fillId="0" borderId="4" xfId="0" applyNumberFormat="1" applyFont="1" applyFill="1" applyBorder="1" applyAlignment="1">
      <alignment vertical="center" shrinkToFit="1"/>
    </xf>
    <xf numFmtId="0" fontId="27" fillId="0" borderId="6" xfId="3" applyFont="1" applyFill="1" applyBorder="1" applyAlignment="1">
      <alignment horizontal="left" vertical="top"/>
    </xf>
    <xf numFmtId="49" fontId="5" fillId="0" borderId="4" xfId="0" applyNumberFormat="1" applyFont="1" applyBorder="1" applyAlignment="1">
      <alignment vertical="center" shrinkToFit="1"/>
    </xf>
    <xf numFmtId="49" fontId="5" fillId="0" borderId="4" xfId="0" applyNumberFormat="1" applyFont="1" applyBorder="1" applyAlignment="1">
      <alignment horizontal="left" vertical="center" shrinkToFit="1"/>
    </xf>
    <xf numFmtId="49" fontId="5" fillId="0" borderId="11" xfId="0" applyNumberFormat="1" applyFont="1" applyBorder="1" applyAlignment="1">
      <alignment horizontal="left" vertical="center" shrinkToFit="1"/>
    </xf>
    <xf numFmtId="0" fontId="27" fillId="0" borderId="0" xfId="4" applyFont="1"/>
    <xf numFmtId="0" fontId="5" fillId="0" borderId="4" xfId="0" applyFont="1" applyBorder="1" applyAlignment="1">
      <alignment vertical="center" shrinkToFit="1"/>
    </xf>
    <xf numFmtId="0" fontId="27" fillId="0" borderId="11" xfId="4" applyFont="1" applyFill="1" applyBorder="1" applyAlignment="1">
      <alignment horizontal="left"/>
    </xf>
    <xf numFmtId="0" fontId="27" fillId="0" borderId="4" xfId="4" applyFont="1" applyFill="1" applyBorder="1" applyAlignment="1">
      <alignment horizontal="left"/>
    </xf>
    <xf numFmtId="0" fontId="27" fillId="0" borderId="13" xfId="4" applyFont="1" applyFill="1" applyBorder="1" applyAlignment="1">
      <alignment horizontal="left"/>
    </xf>
    <xf numFmtId="0" fontId="27" fillId="0" borderId="4" xfId="0" applyFont="1" applyBorder="1" applyAlignment="1">
      <alignment vertical="center" shrinkToFit="1"/>
    </xf>
    <xf numFmtId="0" fontId="27" fillId="0" borderId="4" xfId="0" applyFont="1" applyFill="1" applyBorder="1" applyAlignment="1">
      <alignment vertical="center" shrinkToFit="1"/>
    </xf>
    <xf numFmtId="0" fontId="5" fillId="0" borderId="11" xfId="0" applyFont="1" applyBorder="1" applyAlignment="1">
      <alignment vertical="center"/>
    </xf>
    <xf numFmtId="0" fontId="5" fillId="0" borderId="14" xfId="0" applyFont="1" applyBorder="1" applyAlignment="1">
      <alignment horizontal="left"/>
    </xf>
    <xf numFmtId="0" fontId="5" fillId="0" borderId="14" xfId="0" applyFont="1" applyBorder="1" applyAlignment="1">
      <alignment horizontal="left" shrinkToFit="1"/>
    </xf>
    <xf numFmtId="0" fontId="54" fillId="0" borderId="4" xfId="4" applyFont="1" applyFill="1" applyBorder="1" applyAlignment="1">
      <alignment horizontal="left"/>
    </xf>
    <xf numFmtId="192" fontId="13" fillId="0" borderId="4" xfId="2" applyNumberFormat="1" applyFont="1" applyFill="1" applyBorder="1" applyAlignment="1">
      <alignment horizontal="center" shrinkToFit="1"/>
    </xf>
    <xf numFmtId="192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19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4" fillId="0" borderId="11" xfId="4" applyFont="1" applyFill="1" applyBorder="1" applyAlignment="1">
      <alignment horizontal="left"/>
    </xf>
    <xf numFmtId="0" fontId="5" fillId="3" borderId="4" xfId="0" applyFont="1" applyFill="1" applyBorder="1"/>
    <xf numFmtId="0" fontId="60" fillId="0" borderId="4" xfId="0" applyFont="1" applyFill="1" applyBorder="1" applyAlignment="1" applyProtection="1">
      <alignment horizontal="left"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187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187" fontId="13" fillId="0" borderId="4" xfId="0" quotePrefix="1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0" quotePrefix="1" applyNumberFormat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187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13" fillId="0" borderId="4" xfId="0" quotePrefix="1" applyNumberFormat="1" applyFont="1" applyFill="1" applyBorder="1" applyAlignment="1" applyProtection="1">
      <alignment horizontal="center" vertical="center" shrinkToFit="1"/>
      <protection locked="0"/>
    </xf>
    <xf numFmtId="187" fontId="13" fillId="0" borderId="4" xfId="0" quotePrefix="1" applyNumberFormat="1" applyFont="1" applyFill="1" applyBorder="1" applyAlignment="1" applyProtection="1">
      <alignment horizontal="center" vertical="center" shrinkToFit="1"/>
      <protection locked="0"/>
    </xf>
    <xf numFmtId="1" fontId="19" fillId="0" borderId="4" xfId="0" applyNumberFormat="1" applyFont="1" applyFill="1" applyBorder="1" applyAlignment="1">
      <alignment horizontal="left" vertical="center" shrinkToFit="1"/>
    </xf>
    <xf numFmtId="1" fontId="19" fillId="0" borderId="4" xfId="0" applyNumberFormat="1" applyFont="1" applyFill="1" applyBorder="1" applyAlignment="1">
      <alignment vertical="center" shrinkToFit="1"/>
    </xf>
    <xf numFmtId="1" fontId="6" fillId="0" borderId="4" xfId="0" applyNumberFormat="1" applyFont="1" applyFill="1" applyBorder="1" applyAlignment="1">
      <alignment horizontal="left" vertical="center" shrinkToFit="1"/>
    </xf>
    <xf numFmtId="1" fontId="6" fillId="0" borderId="4" xfId="0" applyNumberFormat="1" applyFont="1" applyFill="1" applyBorder="1" applyAlignment="1">
      <alignment vertical="center" shrinkToFit="1"/>
    </xf>
    <xf numFmtId="1" fontId="19" fillId="0" borderId="4" xfId="3" applyNumberFormat="1" applyFont="1" applyFill="1" applyBorder="1" applyAlignment="1">
      <alignment horizontal="left" vertical="top" wrapText="1" shrinkToFit="1"/>
    </xf>
    <xf numFmtId="0" fontId="19" fillId="0" borderId="10" xfId="3" applyFont="1" applyFill="1" applyBorder="1" applyAlignment="1">
      <alignment horizontal="left"/>
    </xf>
    <xf numFmtId="0" fontId="19" fillId="0" borderId="4" xfId="3" applyFont="1" applyFill="1" applyBorder="1" applyAlignment="1">
      <alignment horizontal="left"/>
    </xf>
    <xf numFmtId="1" fontId="19" fillId="0" borderId="4" xfId="0" applyNumberFormat="1" applyFont="1" applyFill="1" applyBorder="1" applyAlignment="1">
      <alignment horizontal="left" vertical="center" wrapText="1" shrinkToFit="1"/>
    </xf>
    <xf numFmtId="0" fontId="6" fillId="0" borderId="4" xfId="0" applyNumberFormat="1" applyFont="1" applyFill="1" applyBorder="1" applyAlignment="1">
      <alignment vertical="center" shrinkToFit="1"/>
    </xf>
    <xf numFmtId="0" fontId="19" fillId="0" borderId="6" xfId="3" applyFont="1" applyFill="1" applyBorder="1" applyAlignment="1">
      <alignment horizontal="left" vertical="top"/>
    </xf>
    <xf numFmtId="49" fontId="6" fillId="0" borderId="11" xfId="0" applyNumberFormat="1" applyFont="1" applyBorder="1" applyAlignment="1">
      <alignment horizontal="left" vertical="center" shrinkToFit="1"/>
    </xf>
    <xf numFmtId="0" fontId="19" fillId="0" borderId="0" xfId="4" applyFont="1"/>
    <xf numFmtId="0" fontId="19" fillId="0" borderId="11" xfId="4" applyFont="1" applyFill="1" applyBorder="1" applyAlignment="1">
      <alignment horizontal="left"/>
    </xf>
    <xf numFmtId="0" fontId="19" fillId="0" borderId="4" xfId="4" applyFont="1" applyFill="1" applyBorder="1" applyAlignment="1">
      <alignment horizontal="left"/>
    </xf>
    <xf numFmtId="0" fontId="19" fillId="0" borderId="13" xfId="4" applyFont="1" applyFill="1" applyBorder="1" applyAlignment="1">
      <alignment horizontal="left"/>
    </xf>
    <xf numFmtId="0" fontId="6" fillId="0" borderId="11" xfId="0" applyFont="1" applyBorder="1" applyAlignment="1">
      <alignment vertical="center"/>
    </xf>
    <xf numFmtId="0" fontId="6" fillId="0" borderId="14" xfId="0" applyFont="1" applyBorder="1" applyAlignment="1">
      <alignment horizontal="left"/>
    </xf>
    <xf numFmtId="0" fontId="6" fillId="0" borderId="14" xfId="0" applyFont="1" applyBorder="1" applyAlignment="1">
      <alignment horizontal="left" shrinkToFit="1"/>
    </xf>
    <xf numFmtId="0" fontId="59" fillId="0" borderId="1" xfId="0" applyFont="1" applyFill="1" applyBorder="1" applyAlignment="1" applyProtection="1">
      <alignment horizontal="center" vertical="center" wrapText="1" shrinkToFit="1"/>
      <protection locked="0"/>
    </xf>
    <xf numFmtId="0" fontId="59" fillId="0" borderId="3" xfId="0" applyFont="1" applyFill="1" applyBorder="1" applyAlignment="1" applyProtection="1">
      <alignment horizontal="center" vertical="center" wrapText="1" shrinkToFit="1"/>
      <protection locked="0"/>
    </xf>
    <xf numFmtId="0" fontId="55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</cellXfs>
  <cellStyles count="7">
    <cellStyle name="Comma" xfId="1" builtinId="3"/>
    <cellStyle name="Comma 2" xfId="5" xr:uid="{35EE47A2-5CD9-4CC0-A245-685FBF44A6FC}"/>
    <cellStyle name="Comma 3" xfId="6" xr:uid="{4BED698F-8957-49DB-9E3C-792D1E73B078}"/>
    <cellStyle name="Normal" xfId="0" builtinId="0"/>
    <cellStyle name="Normal 2" xfId="2" xr:uid="{16A5E98D-C78E-4259-895C-E81D3D57D3A1}"/>
    <cellStyle name="Normal 3" xfId="3" xr:uid="{248E2988-04C1-4A75-80F5-686FC8676ACF}"/>
    <cellStyle name="Normal 4" xfId="4" xr:uid="{6E5CAEE6-C242-4712-8DA5-E0C7F0A21E3A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49333</xdr:rowOff>
    </xdr:from>
    <xdr:to>
      <xdr:col>1</xdr:col>
      <xdr:colOff>381000</xdr:colOff>
      <xdr:row>3</xdr:row>
      <xdr:rowOff>293077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9333"/>
          <a:ext cx="659423" cy="71266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05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</a:t>
          </a:r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</xdr:txBody>
    </xdr:sp>
    <xdr:clientData/>
  </xdr:twoCellAnchor>
  <xdr:twoCellAnchor editAs="oneCell">
    <xdr:from>
      <xdr:col>10</xdr:col>
      <xdr:colOff>109903</xdr:colOff>
      <xdr:row>0</xdr:row>
      <xdr:rowOff>29307</xdr:rowOff>
    </xdr:from>
    <xdr:to>
      <xdr:col>12</xdr:col>
      <xdr:colOff>461595</xdr:colOff>
      <xdr:row>1</xdr:row>
      <xdr:rowOff>232163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B9AEAE97-CA32-4C26-991F-8FCC1429866E}"/>
            </a:ext>
          </a:extLst>
        </xdr:cNvPr>
        <xdr:cNvSpPr txBox="1">
          <a:spLocks noChangeArrowheads="1"/>
        </xdr:cNvSpPr>
      </xdr:nvSpPr>
      <xdr:spPr bwMode="auto">
        <a:xfrm>
          <a:off x="9305191" y="29307"/>
          <a:ext cx="1296866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แบบฟอร์มเก็บข้อมูล</a:t>
          </a:r>
          <a:r>
            <a:rPr lang="en-US" sz="1200" b="1" i="0" strike="noStrike">
              <a:solidFill>
                <a:schemeClr val="accent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N195"/>
  <sheetViews>
    <sheetView showGridLines="0" tabSelected="1" topLeftCell="C1" zoomScale="130" zoomScaleNormal="130" zoomScaleSheetLayoutView="90" zoomScalePageLayoutView="120" workbookViewId="0">
      <pane ySplit="6" topLeftCell="A7" activePane="bottomLeft" state="frozen"/>
      <selection pane="bottomLeft" activeCell="M5" sqref="M5"/>
    </sheetView>
  </sheetViews>
  <sheetFormatPr defaultColWidth="9" defaultRowHeight="21.95" customHeight="1"/>
  <cols>
    <col min="1" max="1" width="4.125" style="75" customWidth="1"/>
    <col min="2" max="2" width="20.125" style="76" customWidth="1"/>
    <col min="3" max="3" width="14.125" style="77" customWidth="1"/>
    <col min="4" max="4" width="7.75" style="78" customWidth="1"/>
    <col min="5" max="5" width="29.75" style="75" customWidth="1"/>
    <col min="6" max="6" width="12.5" style="75" customWidth="1"/>
    <col min="7" max="7" width="11.375" style="75" customWidth="1"/>
    <col min="8" max="8" width="8.25" style="75" customWidth="1"/>
    <col min="9" max="9" width="7" style="75" customWidth="1"/>
    <col min="10" max="10" width="5.625" style="79" customWidth="1"/>
    <col min="11" max="11" width="5.25" style="80" customWidth="1"/>
    <col min="12" max="12" width="7.125" style="81" bestFit="1" customWidth="1"/>
    <col min="13" max="13" width="6.125" style="82" customWidth="1"/>
    <col min="14" max="14" width="7.375" style="2" customWidth="1"/>
    <col min="15" max="16384" width="9" style="25"/>
  </cols>
  <sheetData>
    <row r="1" spans="1:14" s="11" customFormat="1" ht="3.75" customHeight="1">
      <c r="A1" s="51"/>
      <c r="B1" s="51"/>
      <c r="C1" s="51"/>
      <c r="D1" s="51"/>
      <c r="E1" s="110"/>
      <c r="F1" s="110"/>
      <c r="G1" s="110"/>
      <c r="H1" s="110"/>
      <c r="I1" s="110"/>
      <c r="J1" s="110"/>
      <c r="K1" s="110"/>
      <c r="L1" s="110"/>
      <c r="M1" s="110"/>
      <c r="N1" s="9"/>
    </row>
    <row r="2" spans="1:14" s="11" customFormat="1" ht="27.75" customHeight="1">
      <c r="A2" s="52"/>
      <c r="B2" s="53" t="s">
        <v>54</v>
      </c>
      <c r="C2" s="261" t="s">
        <v>77</v>
      </c>
      <c r="D2" s="262"/>
      <c r="E2" s="263" t="s">
        <v>307</v>
      </c>
      <c r="F2" s="263"/>
      <c r="G2" s="263"/>
      <c r="H2" s="263"/>
      <c r="I2" s="263"/>
      <c r="J2" s="263"/>
      <c r="K2" s="263"/>
      <c r="L2" s="263"/>
      <c r="M2" s="263"/>
    </row>
    <row r="3" spans="1:14" s="11" customFormat="1" ht="5.25" customHeight="1">
      <c r="A3" s="52"/>
      <c r="B3" s="54"/>
      <c r="C3" s="54" t="s">
        <v>55</v>
      </c>
      <c r="D3" s="54"/>
      <c r="E3" s="55"/>
      <c r="F3" s="55"/>
      <c r="G3" s="55"/>
      <c r="H3" s="55"/>
      <c r="I3" s="55"/>
      <c r="J3" s="56"/>
      <c r="K3" s="57"/>
      <c r="L3" s="55"/>
      <c r="M3" s="58"/>
    </row>
    <row r="4" spans="1:14" s="11" customFormat="1" ht="28.5" customHeight="1">
      <c r="A4" s="59"/>
      <c r="B4" s="266" t="s">
        <v>59</v>
      </c>
      <c r="C4" s="266"/>
      <c r="D4" s="95">
        <v>73</v>
      </c>
      <c r="E4" s="111" t="s">
        <v>60</v>
      </c>
      <c r="F4" s="95">
        <v>118</v>
      </c>
      <c r="G4" s="113" t="s">
        <v>47</v>
      </c>
      <c r="H4" s="105">
        <v>2566</v>
      </c>
      <c r="I4" s="114" t="s">
        <v>74</v>
      </c>
      <c r="J4" s="265" t="s">
        <v>268</v>
      </c>
      <c r="K4" s="265"/>
      <c r="L4" s="115" t="s">
        <v>45</v>
      </c>
      <c r="M4" s="116">
        <v>45182</v>
      </c>
    </row>
    <row r="5" spans="1:14" s="26" customFormat="1" ht="4.5" customHeight="1">
      <c r="A5" s="60"/>
      <c r="B5" s="264"/>
      <c r="C5" s="264"/>
      <c r="D5" s="61"/>
      <c r="E5" s="112"/>
      <c r="F5" s="112"/>
      <c r="G5" s="62"/>
      <c r="H5" s="62"/>
      <c r="I5" s="62"/>
      <c r="J5" s="63"/>
      <c r="K5" s="64"/>
      <c r="L5" s="65"/>
      <c r="M5" s="62"/>
      <c r="N5" s="2"/>
    </row>
    <row r="6" spans="1:14" s="50" customFormat="1" ht="47.25" customHeight="1">
      <c r="A6" s="66" t="s">
        <v>0</v>
      </c>
      <c r="B6" s="66" t="s">
        <v>63</v>
      </c>
      <c r="C6" s="66" t="s">
        <v>1</v>
      </c>
      <c r="D6" s="67" t="s">
        <v>3</v>
      </c>
      <c r="E6" s="66" t="s">
        <v>69</v>
      </c>
      <c r="F6" s="68" t="s">
        <v>4</v>
      </c>
      <c r="G6" s="69" t="s">
        <v>5</v>
      </c>
      <c r="H6" s="66" t="s">
        <v>2</v>
      </c>
      <c r="I6" s="100" t="s">
        <v>43</v>
      </c>
      <c r="J6" s="101" t="s">
        <v>44</v>
      </c>
      <c r="K6" s="98" t="s">
        <v>71</v>
      </c>
      <c r="L6" s="99" t="s">
        <v>50</v>
      </c>
      <c r="M6" s="70" t="s">
        <v>6</v>
      </c>
      <c r="N6" s="12"/>
    </row>
    <row r="7" spans="1:14" s="233" customFormat="1" ht="21.95" customHeight="1">
      <c r="A7" s="234">
        <v>1</v>
      </c>
      <c r="B7" s="191" t="s">
        <v>301</v>
      </c>
      <c r="C7" s="192" t="s">
        <v>270</v>
      </c>
      <c r="D7" s="235" t="s">
        <v>51</v>
      </c>
      <c r="E7" s="240" t="s">
        <v>336</v>
      </c>
      <c r="F7" s="236" t="s">
        <v>343</v>
      </c>
      <c r="G7" s="236" t="s">
        <v>265</v>
      </c>
      <c r="H7" s="236" t="s">
        <v>309</v>
      </c>
      <c r="I7" s="237" t="s">
        <v>337</v>
      </c>
      <c r="J7" s="238">
        <v>3</v>
      </c>
      <c r="K7" s="133" t="s">
        <v>266</v>
      </c>
      <c r="L7" s="236" t="s">
        <v>244</v>
      </c>
      <c r="M7" s="239">
        <v>2</v>
      </c>
      <c r="N7" s="232"/>
    </row>
    <row r="8" spans="1:14" ht="21.95" customHeight="1">
      <c r="A8" s="73">
        <v>2</v>
      </c>
      <c r="B8" s="193" t="s">
        <v>78</v>
      </c>
      <c r="C8" s="194" t="s">
        <v>79</v>
      </c>
      <c r="D8" s="74" t="s">
        <v>51</v>
      </c>
      <c r="E8" s="154" t="s">
        <v>317</v>
      </c>
      <c r="F8" s="225" t="s">
        <v>308</v>
      </c>
      <c r="G8" s="225" t="s">
        <v>265</v>
      </c>
      <c r="H8" s="225" t="s">
        <v>313</v>
      </c>
      <c r="I8" s="226" t="s">
        <v>338</v>
      </c>
      <c r="J8" s="227">
        <v>2.2999999999999998</v>
      </c>
      <c r="K8" s="133" t="s">
        <v>266</v>
      </c>
      <c r="L8" s="124" t="s">
        <v>244</v>
      </c>
      <c r="M8" s="126">
        <v>2</v>
      </c>
    </row>
    <row r="9" spans="1:14" ht="21.95" customHeight="1">
      <c r="A9" s="234">
        <v>3</v>
      </c>
      <c r="B9" s="193" t="s">
        <v>80</v>
      </c>
      <c r="C9" s="194" t="s">
        <v>79</v>
      </c>
      <c r="D9" s="74" t="s">
        <v>51</v>
      </c>
      <c r="E9" s="154" t="s">
        <v>305</v>
      </c>
      <c r="F9" s="225" t="s">
        <v>308</v>
      </c>
      <c r="G9" s="225" t="s">
        <v>265</v>
      </c>
      <c r="H9" s="225" t="s">
        <v>309</v>
      </c>
      <c r="I9" s="228" t="s">
        <v>339</v>
      </c>
      <c r="J9" s="227">
        <v>4</v>
      </c>
      <c r="K9" s="125">
        <v>0</v>
      </c>
      <c r="L9" s="124" t="s">
        <v>244</v>
      </c>
      <c r="M9" s="126">
        <v>2</v>
      </c>
    </row>
    <row r="10" spans="1:14" ht="21.95" customHeight="1">
      <c r="A10" s="234">
        <v>4</v>
      </c>
      <c r="B10" s="193" t="s">
        <v>89</v>
      </c>
      <c r="C10" s="194" t="s">
        <v>79</v>
      </c>
      <c r="D10" s="74" t="s">
        <v>51</v>
      </c>
      <c r="E10" s="154" t="s">
        <v>305</v>
      </c>
      <c r="F10" s="225" t="s">
        <v>308</v>
      </c>
      <c r="G10" s="225" t="s">
        <v>265</v>
      </c>
      <c r="H10" s="225" t="s">
        <v>313</v>
      </c>
      <c r="I10" s="228" t="s">
        <v>340</v>
      </c>
      <c r="J10" s="227">
        <v>0.3</v>
      </c>
      <c r="K10" s="133" t="s">
        <v>266</v>
      </c>
      <c r="L10" s="124" t="s">
        <v>244</v>
      </c>
      <c r="M10" s="126">
        <v>2</v>
      </c>
    </row>
    <row r="11" spans="1:14" ht="21.95" customHeight="1">
      <c r="A11" s="234">
        <v>5</v>
      </c>
      <c r="B11" s="193" t="s">
        <v>82</v>
      </c>
      <c r="C11" s="194" t="s">
        <v>79</v>
      </c>
      <c r="D11" s="74" t="s">
        <v>51</v>
      </c>
      <c r="E11" s="154" t="s">
        <v>318</v>
      </c>
      <c r="F11" s="225" t="s">
        <v>308</v>
      </c>
      <c r="G11" s="225" t="s">
        <v>265</v>
      </c>
      <c r="H11" s="225" t="s">
        <v>309</v>
      </c>
      <c r="I11" s="228" t="s">
        <v>339</v>
      </c>
      <c r="J11" s="227">
        <v>3</v>
      </c>
      <c r="K11" s="125">
        <v>0</v>
      </c>
      <c r="L11" s="124" t="s">
        <v>244</v>
      </c>
      <c r="M11" s="126">
        <v>2</v>
      </c>
    </row>
    <row r="12" spans="1:14" ht="21.95" customHeight="1">
      <c r="A12" s="234">
        <v>6</v>
      </c>
      <c r="B12" s="195" t="s">
        <v>256</v>
      </c>
      <c r="C12" s="194" t="s">
        <v>81</v>
      </c>
      <c r="D12" s="74" t="s">
        <v>51</v>
      </c>
      <c r="E12" s="152" t="s">
        <v>341</v>
      </c>
      <c r="F12" s="225" t="s">
        <v>304</v>
      </c>
      <c r="G12" s="225" t="s">
        <v>265</v>
      </c>
      <c r="H12" s="225" t="s">
        <v>309</v>
      </c>
      <c r="I12" s="228" t="s">
        <v>342</v>
      </c>
      <c r="J12" s="227">
        <v>3</v>
      </c>
      <c r="K12" s="125">
        <v>0</v>
      </c>
      <c r="L12" s="124" t="s">
        <v>244</v>
      </c>
      <c r="M12" s="126">
        <v>2</v>
      </c>
    </row>
    <row r="13" spans="1:14" ht="21.95" customHeight="1">
      <c r="A13" s="234">
        <v>7</v>
      </c>
      <c r="B13" s="193" t="s">
        <v>106</v>
      </c>
      <c r="C13" s="194" t="s">
        <v>91</v>
      </c>
      <c r="D13" s="74" t="s">
        <v>51</v>
      </c>
      <c r="E13" s="167" t="s">
        <v>305</v>
      </c>
      <c r="F13" s="154" t="s">
        <v>308</v>
      </c>
      <c r="G13" s="109" t="s">
        <v>265</v>
      </c>
      <c r="H13" s="124" t="s">
        <v>309</v>
      </c>
      <c r="I13" s="163">
        <v>45071</v>
      </c>
      <c r="J13" s="176">
        <v>4</v>
      </c>
      <c r="K13" s="125">
        <v>0</v>
      </c>
      <c r="L13" s="124" t="s">
        <v>244</v>
      </c>
      <c r="M13" s="126">
        <v>2</v>
      </c>
    </row>
    <row r="14" spans="1:14" ht="21.95" customHeight="1">
      <c r="A14" s="234">
        <v>8</v>
      </c>
      <c r="B14" s="119" t="s">
        <v>271</v>
      </c>
      <c r="C14" s="74" t="s">
        <v>66</v>
      </c>
      <c r="D14" s="74" t="s">
        <v>51</v>
      </c>
      <c r="E14" s="167" t="s">
        <v>305</v>
      </c>
      <c r="F14" s="154" t="s">
        <v>308</v>
      </c>
      <c r="G14" s="109" t="s">
        <v>265</v>
      </c>
      <c r="H14" s="124" t="s">
        <v>309</v>
      </c>
      <c r="I14" s="163">
        <v>45150</v>
      </c>
      <c r="J14" s="176">
        <v>4</v>
      </c>
      <c r="K14" s="125">
        <v>0</v>
      </c>
      <c r="L14" s="124" t="s">
        <v>244</v>
      </c>
      <c r="M14" s="126">
        <v>2</v>
      </c>
    </row>
    <row r="15" spans="1:14" ht="21.95" customHeight="1">
      <c r="A15" s="234">
        <v>9</v>
      </c>
      <c r="B15" s="193" t="s">
        <v>132</v>
      </c>
      <c r="C15" s="194" t="s">
        <v>88</v>
      </c>
      <c r="D15" s="74" t="s">
        <v>51</v>
      </c>
      <c r="E15" s="167" t="s">
        <v>305</v>
      </c>
      <c r="F15" s="154" t="s">
        <v>308</v>
      </c>
      <c r="G15" s="109" t="s">
        <v>265</v>
      </c>
      <c r="H15" s="124" t="s">
        <v>309</v>
      </c>
      <c r="I15" s="219">
        <v>45066</v>
      </c>
      <c r="J15" s="176">
        <v>4</v>
      </c>
      <c r="K15" s="125">
        <v>0</v>
      </c>
      <c r="L15" s="124" t="s">
        <v>244</v>
      </c>
      <c r="M15" s="126">
        <v>2</v>
      </c>
    </row>
    <row r="16" spans="1:14" ht="21.95" customHeight="1">
      <c r="A16" s="234">
        <v>10</v>
      </c>
      <c r="B16" s="193" t="s">
        <v>247</v>
      </c>
      <c r="C16" s="194" t="s">
        <v>81</v>
      </c>
      <c r="D16" s="74" t="s">
        <v>51</v>
      </c>
      <c r="E16" s="161" t="s">
        <v>306</v>
      </c>
      <c r="F16" s="154" t="s">
        <v>308</v>
      </c>
      <c r="G16" s="109" t="s">
        <v>265</v>
      </c>
      <c r="H16" s="124" t="s">
        <v>309</v>
      </c>
      <c r="I16" s="163">
        <v>45092</v>
      </c>
      <c r="J16" s="176">
        <v>4</v>
      </c>
      <c r="K16" s="125">
        <v>0</v>
      </c>
      <c r="L16" s="124" t="s">
        <v>244</v>
      </c>
      <c r="M16" s="126">
        <v>2</v>
      </c>
    </row>
    <row r="17" spans="1:13" ht="21.95" customHeight="1">
      <c r="A17" s="234">
        <v>11</v>
      </c>
      <c r="B17" s="193" t="s">
        <v>248</v>
      </c>
      <c r="C17" s="194" t="s">
        <v>83</v>
      </c>
      <c r="D17" s="74" t="s">
        <v>51</v>
      </c>
      <c r="E17" s="161" t="s">
        <v>306</v>
      </c>
      <c r="F17" s="154" t="s">
        <v>308</v>
      </c>
      <c r="G17" s="109" t="s">
        <v>265</v>
      </c>
      <c r="H17" s="124" t="s">
        <v>309</v>
      </c>
      <c r="I17" s="163">
        <v>45069</v>
      </c>
      <c r="J17" s="176">
        <v>4</v>
      </c>
      <c r="K17" s="125">
        <v>0</v>
      </c>
      <c r="L17" s="124" t="s">
        <v>244</v>
      </c>
      <c r="M17" s="126">
        <v>2</v>
      </c>
    </row>
    <row r="18" spans="1:13" ht="21.95" customHeight="1">
      <c r="A18" s="234">
        <v>12</v>
      </c>
      <c r="B18" s="193" t="s">
        <v>84</v>
      </c>
      <c r="C18" s="194" t="s">
        <v>83</v>
      </c>
      <c r="D18" s="74" t="s">
        <v>51</v>
      </c>
      <c r="E18" s="167" t="s">
        <v>305</v>
      </c>
      <c r="F18" s="154" t="s">
        <v>308</v>
      </c>
      <c r="G18" s="109" t="s">
        <v>265</v>
      </c>
      <c r="H18" s="124" t="s">
        <v>309</v>
      </c>
      <c r="I18" s="219">
        <v>45091</v>
      </c>
      <c r="J18" s="177">
        <v>4</v>
      </c>
      <c r="K18" s="125">
        <v>0</v>
      </c>
      <c r="L18" s="124" t="s">
        <v>244</v>
      </c>
      <c r="M18" s="126">
        <v>2</v>
      </c>
    </row>
    <row r="19" spans="1:13" ht="21.95" customHeight="1">
      <c r="A19" s="234">
        <v>13</v>
      </c>
      <c r="B19" s="193" t="s">
        <v>85</v>
      </c>
      <c r="C19" s="194" t="s">
        <v>83</v>
      </c>
      <c r="D19" s="74" t="s">
        <v>51</v>
      </c>
      <c r="E19" s="167" t="s">
        <v>305</v>
      </c>
      <c r="F19" s="154" t="s">
        <v>308</v>
      </c>
      <c r="G19" s="109" t="s">
        <v>265</v>
      </c>
      <c r="H19" s="124" t="s">
        <v>309</v>
      </c>
      <c r="I19" s="219">
        <v>45071</v>
      </c>
      <c r="J19" s="177">
        <v>4</v>
      </c>
      <c r="K19" s="125">
        <v>0</v>
      </c>
      <c r="L19" s="124" t="s">
        <v>244</v>
      </c>
      <c r="M19" s="126">
        <v>2</v>
      </c>
    </row>
    <row r="20" spans="1:13" ht="21.95" customHeight="1">
      <c r="A20" s="234">
        <v>14</v>
      </c>
      <c r="B20" s="196" t="s">
        <v>90</v>
      </c>
      <c r="C20" s="194" t="s">
        <v>91</v>
      </c>
      <c r="D20" s="74" t="s">
        <v>51</v>
      </c>
      <c r="E20" s="167" t="s">
        <v>305</v>
      </c>
      <c r="F20" s="154" t="s">
        <v>308</v>
      </c>
      <c r="G20" s="109" t="s">
        <v>265</v>
      </c>
      <c r="H20" s="124" t="s">
        <v>309</v>
      </c>
      <c r="I20" s="219">
        <v>45148</v>
      </c>
      <c r="J20" s="177">
        <v>4</v>
      </c>
      <c r="K20" s="125">
        <v>0</v>
      </c>
      <c r="L20" s="124" t="s">
        <v>244</v>
      </c>
      <c r="M20" s="126">
        <v>2</v>
      </c>
    </row>
    <row r="21" spans="1:13" ht="21.95" customHeight="1">
      <c r="A21" s="234">
        <v>15</v>
      </c>
      <c r="B21" s="193" t="s">
        <v>92</v>
      </c>
      <c r="C21" s="194" t="s">
        <v>87</v>
      </c>
      <c r="D21" s="74" t="s">
        <v>51</v>
      </c>
      <c r="E21" s="161" t="s">
        <v>306</v>
      </c>
      <c r="F21" s="154" t="s">
        <v>308</v>
      </c>
      <c r="G21" s="109" t="s">
        <v>265</v>
      </c>
      <c r="H21" s="124" t="s">
        <v>309</v>
      </c>
      <c r="I21" s="219">
        <v>45069</v>
      </c>
      <c r="J21" s="177">
        <v>4</v>
      </c>
      <c r="K21" s="125">
        <v>0</v>
      </c>
      <c r="L21" s="124" t="s">
        <v>244</v>
      </c>
      <c r="M21" s="126">
        <v>2</v>
      </c>
    </row>
    <row r="22" spans="1:13" ht="21.95" customHeight="1">
      <c r="A22" s="234">
        <v>16</v>
      </c>
      <c r="B22" s="197" t="s">
        <v>93</v>
      </c>
      <c r="C22" s="194" t="s">
        <v>91</v>
      </c>
      <c r="D22" s="74" t="s">
        <v>51</v>
      </c>
      <c r="E22" s="134" t="s">
        <v>311</v>
      </c>
      <c r="F22" s="154" t="s">
        <v>308</v>
      </c>
      <c r="G22" s="109" t="s">
        <v>265</v>
      </c>
      <c r="H22" s="124" t="s">
        <v>309</v>
      </c>
      <c r="I22" s="219">
        <v>45153</v>
      </c>
      <c r="J22" s="177">
        <v>4</v>
      </c>
      <c r="K22" s="133" t="s">
        <v>266</v>
      </c>
      <c r="L22" s="124" t="s">
        <v>244</v>
      </c>
      <c r="M22" s="126">
        <v>2</v>
      </c>
    </row>
    <row r="23" spans="1:13" ht="21.95" customHeight="1">
      <c r="A23" s="234">
        <v>17</v>
      </c>
      <c r="B23" s="193" t="s">
        <v>94</v>
      </c>
      <c r="C23" s="194" t="s">
        <v>87</v>
      </c>
      <c r="D23" s="74" t="s">
        <v>51</v>
      </c>
      <c r="E23" s="153" t="s">
        <v>320</v>
      </c>
      <c r="F23" s="154" t="s">
        <v>308</v>
      </c>
      <c r="G23" s="109" t="s">
        <v>265</v>
      </c>
      <c r="H23" s="124" t="s">
        <v>309</v>
      </c>
      <c r="I23" s="219">
        <v>45149</v>
      </c>
      <c r="J23" s="177">
        <v>3</v>
      </c>
      <c r="K23" s="133" t="s">
        <v>266</v>
      </c>
      <c r="L23" s="124" t="s">
        <v>244</v>
      </c>
      <c r="M23" s="126">
        <v>2</v>
      </c>
    </row>
    <row r="24" spans="1:13" ht="21.95" customHeight="1">
      <c r="A24" s="234">
        <v>18</v>
      </c>
      <c r="B24" s="193" t="s">
        <v>96</v>
      </c>
      <c r="C24" s="194" t="s">
        <v>97</v>
      </c>
      <c r="D24" s="74" t="s">
        <v>51</v>
      </c>
      <c r="E24" s="151" t="s">
        <v>306</v>
      </c>
      <c r="F24" s="154" t="s">
        <v>308</v>
      </c>
      <c r="G24" s="109" t="s">
        <v>265</v>
      </c>
      <c r="H24" s="124" t="s">
        <v>309</v>
      </c>
      <c r="I24" s="219">
        <v>45141</v>
      </c>
      <c r="J24" s="177">
        <v>4</v>
      </c>
      <c r="K24" s="129" t="s">
        <v>267</v>
      </c>
      <c r="L24" s="124" t="s">
        <v>244</v>
      </c>
      <c r="M24" s="126">
        <v>2</v>
      </c>
    </row>
    <row r="25" spans="1:13" ht="21.95" customHeight="1">
      <c r="A25" s="234">
        <v>19</v>
      </c>
      <c r="B25" s="198" t="s">
        <v>100</v>
      </c>
      <c r="C25" s="194" t="s">
        <v>91</v>
      </c>
      <c r="D25" s="74" t="s">
        <v>51</v>
      </c>
      <c r="E25" s="151" t="s">
        <v>329</v>
      </c>
      <c r="F25" s="154" t="s">
        <v>308</v>
      </c>
      <c r="G25" s="109" t="s">
        <v>265</v>
      </c>
      <c r="H25" s="124" t="s">
        <v>309</v>
      </c>
      <c r="I25" s="219">
        <v>45160</v>
      </c>
      <c r="J25" s="177">
        <v>4</v>
      </c>
      <c r="K25" s="129" t="s">
        <v>267</v>
      </c>
      <c r="L25" s="124" t="s">
        <v>244</v>
      </c>
      <c r="M25" s="126">
        <v>2</v>
      </c>
    </row>
    <row r="26" spans="1:13" ht="21.95" customHeight="1">
      <c r="A26" s="234">
        <v>20</v>
      </c>
      <c r="B26" s="198" t="s">
        <v>99</v>
      </c>
      <c r="C26" s="194" t="s">
        <v>91</v>
      </c>
      <c r="D26" s="74" t="s">
        <v>51</v>
      </c>
      <c r="E26" s="152" t="s">
        <v>305</v>
      </c>
      <c r="F26" s="154" t="s">
        <v>308</v>
      </c>
      <c r="G26" s="109" t="s">
        <v>265</v>
      </c>
      <c r="H26" s="124" t="s">
        <v>309</v>
      </c>
      <c r="I26" s="219">
        <v>45076</v>
      </c>
      <c r="J26" s="177">
        <v>4</v>
      </c>
      <c r="K26" s="125">
        <v>0</v>
      </c>
      <c r="L26" s="124" t="s">
        <v>244</v>
      </c>
      <c r="M26" s="126">
        <v>2</v>
      </c>
    </row>
    <row r="27" spans="1:13" ht="21.95" customHeight="1">
      <c r="A27" s="234">
        <v>21</v>
      </c>
      <c r="B27" s="191" t="s">
        <v>272</v>
      </c>
      <c r="C27" s="194" t="s">
        <v>91</v>
      </c>
      <c r="D27" s="74" t="s">
        <v>51</v>
      </c>
      <c r="E27" s="152" t="s">
        <v>332</v>
      </c>
      <c r="F27" s="154" t="s">
        <v>304</v>
      </c>
      <c r="G27" s="109" t="s">
        <v>265</v>
      </c>
      <c r="H27" s="124" t="s">
        <v>313</v>
      </c>
      <c r="I27" s="164">
        <v>45071</v>
      </c>
      <c r="J27" s="176">
        <v>0.3</v>
      </c>
      <c r="K27" s="125">
        <v>0</v>
      </c>
      <c r="L27" s="124" t="s">
        <v>244</v>
      </c>
      <c r="M27" s="126">
        <v>2</v>
      </c>
    </row>
    <row r="28" spans="1:13" ht="21.95" customHeight="1">
      <c r="A28" s="234">
        <v>22</v>
      </c>
      <c r="B28" s="199" t="s">
        <v>273</v>
      </c>
      <c r="C28" s="194" t="s">
        <v>87</v>
      </c>
      <c r="D28" s="74" t="s">
        <v>51</v>
      </c>
      <c r="E28" s="132" t="s">
        <v>317</v>
      </c>
      <c r="F28" s="154" t="s">
        <v>308</v>
      </c>
      <c r="G28" s="109" t="s">
        <v>265</v>
      </c>
      <c r="H28" s="127" t="s">
        <v>313</v>
      </c>
      <c r="I28" s="164">
        <v>45078</v>
      </c>
      <c r="J28" s="178">
        <v>2.2999999999999998</v>
      </c>
      <c r="K28" s="122">
        <v>0</v>
      </c>
      <c r="L28" s="124" t="s">
        <v>244</v>
      </c>
      <c r="M28" s="126">
        <v>2</v>
      </c>
    </row>
    <row r="29" spans="1:13" ht="21.95" customHeight="1">
      <c r="A29" s="234">
        <v>23</v>
      </c>
      <c r="B29" s="198" t="s">
        <v>98</v>
      </c>
      <c r="C29" s="194" t="s">
        <v>87</v>
      </c>
      <c r="D29" s="74" t="s">
        <v>51</v>
      </c>
      <c r="E29" s="134" t="s">
        <v>311</v>
      </c>
      <c r="F29" s="154" t="s">
        <v>308</v>
      </c>
      <c r="G29" s="109" t="s">
        <v>265</v>
      </c>
      <c r="H29" s="127" t="s">
        <v>309</v>
      </c>
      <c r="I29" s="164">
        <v>45142</v>
      </c>
      <c r="J29" s="176">
        <v>4</v>
      </c>
      <c r="K29" s="125">
        <v>0</v>
      </c>
      <c r="L29" s="124" t="s">
        <v>244</v>
      </c>
      <c r="M29" s="126">
        <v>2</v>
      </c>
    </row>
    <row r="30" spans="1:13" ht="21.95" customHeight="1">
      <c r="A30" s="234">
        <v>24</v>
      </c>
      <c r="B30" s="195" t="s">
        <v>101</v>
      </c>
      <c r="C30" s="194" t="s">
        <v>88</v>
      </c>
      <c r="D30" s="74" t="s">
        <v>51</v>
      </c>
      <c r="E30" s="132" t="s">
        <v>317</v>
      </c>
      <c r="F30" s="154" t="s">
        <v>308</v>
      </c>
      <c r="G30" s="109" t="s">
        <v>265</v>
      </c>
      <c r="H30" s="127" t="s">
        <v>313</v>
      </c>
      <c r="I30" s="164">
        <v>45085</v>
      </c>
      <c r="J30" s="178">
        <v>2.2999999999999998</v>
      </c>
      <c r="K30" s="122">
        <v>0</v>
      </c>
      <c r="L30" s="124" t="s">
        <v>244</v>
      </c>
      <c r="M30" s="126">
        <v>2</v>
      </c>
    </row>
    <row r="31" spans="1:13" ht="21.95" customHeight="1">
      <c r="A31" s="234">
        <v>25</v>
      </c>
      <c r="B31" s="193" t="s">
        <v>102</v>
      </c>
      <c r="C31" s="194" t="s">
        <v>88</v>
      </c>
      <c r="D31" s="74" t="s">
        <v>51</v>
      </c>
      <c r="E31" s="132" t="s">
        <v>333</v>
      </c>
      <c r="F31" s="154" t="s">
        <v>308</v>
      </c>
      <c r="G31" s="109" t="s">
        <v>265</v>
      </c>
      <c r="H31" s="120" t="s">
        <v>309</v>
      </c>
      <c r="I31" s="164">
        <v>45086</v>
      </c>
      <c r="J31" s="176">
        <v>4</v>
      </c>
      <c r="K31" s="125">
        <v>0</v>
      </c>
      <c r="L31" s="124" t="s">
        <v>244</v>
      </c>
      <c r="M31" s="126">
        <v>2</v>
      </c>
    </row>
    <row r="32" spans="1:13" ht="21.95" customHeight="1">
      <c r="A32" s="234">
        <v>26</v>
      </c>
      <c r="B32" s="200" t="s">
        <v>249</v>
      </c>
      <c r="C32" s="201" t="s">
        <v>246</v>
      </c>
      <c r="D32" s="74" t="s">
        <v>51</v>
      </c>
      <c r="E32" s="134" t="s">
        <v>311</v>
      </c>
      <c r="F32" s="154" t="s">
        <v>308</v>
      </c>
      <c r="G32" s="109" t="s">
        <v>265</v>
      </c>
      <c r="H32" s="127" t="s">
        <v>309</v>
      </c>
      <c r="I32" s="164">
        <v>45160</v>
      </c>
      <c r="J32" s="176">
        <v>4</v>
      </c>
      <c r="K32" s="125">
        <v>0</v>
      </c>
      <c r="L32" s="124" t="s">
        <v>244</v>
      </c>
      <c r="M32" s="126">
        <v>2</v>
      </c>
    </row>
    <row r="33" spans="1:13" ht="21.95" customHeight="1">
      <c r="A33" s="234">
        <v>27</v>
      </c>
      <c r="B33" s="193" t="s">
        <v>139</v>
      </c>
      <c r="C33" s="194" t="s">
        <v>95</v>
      </c>
      <c r="D33" s="74" t="s">
        <v>51</v>
      </c>
      <c r="E33" s="171" t="s">
        <v>334</v>
      </c>
      <c r="F33" s="154" t="s">
        <v>308</v>
      </c>
      <c r="G33" s="109" t="s">
        <v>265</v>
      </c>
      <c r="H33" s="127" t="s">
        <v>313</v>
      </c>
      <c r="I33" s="164">
        <v>45078</v>
      </c>
      <c r="J33" s="178">
        <v>1.28</v>
      </c>
      <c r="K33" s="128">
        <v>0</v>
      </c>
      <c r="L33" s="124" t="s">
        <v>244</v>
      </c>
      <c r="M33" s="126">
        <v>2</v>
      </c>
    </row>
    <row r="34" spans="1:13" ht="21.95" customHeight="1">
      <c r="A34" s="234">
        <v>28</v>
      </c>
      <c r="B34" s="193" t="s">
        <v>103</v>
      </c>
      <c r="C34" s="194" t="s">
        <v>104</v>
      </c>
      <c r="D34" s="74" t="s">
        <v>51</v>
      </c>
      <c r="E34" s="173" t="s">
        <v>328</v>
      </c>
      <c r="F34" s="154" t="s">
        <v>308</v>
      </c>
      <c r="G34" s="109" t="s">
        <v>265</v>
      </c>
      <c r="H34" s="150" t="s">
        <v>309</v>
      </c>
      <c r="I34" s="166">
        <v>45079</v>
      </c>
      <c r="J34" s="172">
        <v>3</v>
      </c>
      <c r="K34" s="128">
        <v>0</v>
      </c>
      <c r="L34" s="124" t="s">
        <v>244</v>
      </c>
      <c r="M34" s="126">
        <v>2</v>
      </c>
    </row>
    <row r="35" spans="1:13" ht="21.95" customHeight="1">
      <c r="A35" s="234">
        <v>29</v>
      </c>
      <c r="B35" s="191" t="s">
        <v>105</v>
      </c>
      <c r="C35" s="194" t="s">
        <v>91</v>
      </c>
      <c r="D35" s="74" t="s">
        <v>51</v>
      </c>
      <c r="E35" s="173" t="s">
        <v>305</v>
      </c>
      <c r="F35" s="154" t="s">
        <v>308</v>
      </c>
      <c r="G35" s="109" t="s">
        <v>265</v>
      </c>
      <c r="H35" s="127" t="s">
        <v>313</v>
      </c>
      <c r="I35" s="166">
        <v>45161</v>
      </c>
      <c r="J35" s="172">
        <v>0.3</v>
      </c>
      <c r="K35" s="128">
        <v>0</v>
      </c>
      <c r="L35" s="124" t="s">
        <v>244</v>
      </c>
      <c r="M35" s="126">
        <v>2</v>
      </c>
    </row>
    <row r="36" spans="1:13" ht="21.95" customHeight="1">
      <c r="A36" s="234">
        <v>30</v>
      </c>
      <c r="B36" s="191" t="s">
        <v>299</v>
      </c>
      <c r="C36" s="194" t="s">
        <v>91</v>
      </c>
      <c r="D36" s="74" t="s">
        <v>51</v>
      </c>
      <c r="E36" s="167" t="s">
        <v>305</v>
      </c>
      <c r="F36" s="154" t="s">
        <v>308</v>
      </c>
      <c r="G36" s="109" t="s">
        <v>265</v>
      </c>
      <c r="H36" s="124" t="s">
        <v>309</v>
      </c>
      <c r="I36" s="166">
        <v>45160</v>
      </c>
      <c r="J36" s="175">
        <v>4</v>
      </c>
      <c r="K36" s="128">
        <v>0</v>
      </c>
      <c r="L36" s="124" t="s">
        <v>244</v>
      </c>
      <c r="M36" s="126">
        <v>2</v>
      </c>
    </row>
    <row r="37" spans="1:13" ht="21.95" customHeight="1">
      <c r="A37" s="234">
        <v>31</v>
      </c>
      <c r="B37" s="191" t="s">
        <v>111</v>
      </c>
      <c r="C37" s="194" t="s">
        <v>87</v>
      </c>
      <c r="D37" s="74" t="s">
        <v>51</v>
      </c>
      <c r="E37" s="173" t="s">
        <v>306</v>
      </c>
      <c r="F37" s="154" t="s">
        <v>308</v>
      </c>
      <c r="G37" s="109" t="s">
        <v>265</v>
      </c>
      <c r="H37" s="124" t="s">
        <v>309</v>
      </c>
      <c r="I37" s="166">
        <v>45083</v>
      </c>
      <c r="J37" s="174">
        <v>4</v>
      </c>
      <c r="K37" s="128">
        <v>0</v>
      </c>
      <c r="L37" s="124" t="s">
        <v>244</v>
      </c>
      <c r="M37" s="126">
        <v>2</v>
      </c>
    </row>
    <row r="38" spans="1:13" ht="21.95" customHeight="1">
      <c r="A38" s="234">
        <v>32</v>
      </c>
      <c r="B38" s="202" t="s">
        <v>86</v>
      </c>
      <c r="C38" s="194" t="s">
        <v>87</v>
      </c>
      <c r="D38" s="74" t="s">
        <v>51</v>
      </c>
      <c r="E38" s="167" t="s">
        <v>305</v>
      </c>
      <c r="F38" s="154" t="s">
        <v>308</v>
      </c>
      <c r="G38" s="109" t="s">
        <v>265</v>
      </c>
      <c r="H38" s="124" t="s">
        <v>309</v>
      </c>
      <c r="I38" s="166">
        <v>45079</v>
      </c>
      <c r="J38" s="175">
        <v>4</v>
      </c>
      <c r="K38" s="128">
        <v>0</v>
      </c>
      <c r="L38" s="124" t="s">
        <v>244</v>
      </c>
      <c r="M38" s="126">
        <v>2</v>
      </c>
    </row>
    <row r="39" spans="1:13" ht="21.95" customHeight="1">
      <c r="A39" s="234">
        <v>33</v>
      </c>
      <c r="B39" s="191" t="s">
        <v>108</v>
      </c>
      <c r="C39" s="194" t="s">
        <v>87</v>
      </c>
      <c r="D39" s="74" t="s">
        <v>51</v>
      </c>
      <c r="E39" s="167" t="s">
        <v>305</v>
      </c>
      <c r="F39" s="154" t="s">
        <v>308</v>
      </c>
      <c r="G39" s="109" t="s">
        <v>265</v>
      </c>
      <c r="H39" s="124" t="s">
        <v>309</v>
      </c>
      <c r="I39" s="166">
        <v>45076</v>
      </c>
      <c r="J39" s="172">
        <v>4</v>
      </c>
      <c r="K39" s="128">
        <v>0</v>
      </c>
      <c r="L39" s="124" t="s">
        <v>244</v>
      </c>
      <c r="M39" s="126">
        <v>2</v>
      </c>
    </row>
    <row r="40" spans="1:13" ht="21.95" customHeight="1">
      <c r="A40" s="234">
        <v>34</v>
      </c>
      <c r="B40" s="191" t="s">
        <v>109</v>
      </c>
      <c r="C40" s="194" t="s">
        <v>87</v>
      </c>
      <c r="D40" s="74" t="s">
        <v>51</v>
      </c>
      <c r="E40" s="167" t="s">
        <v>305</v>
      </c>
      <c r="F40" s="154" t="s">
        <v>308</v>
      </c>
      <c r="G40" s="109" t="s">
        <v>265</v>
      </c>
      <c r="H40" s="124" t="s">
        <v>309</v>
      </c>
      <c r="I40" s="166">
        <v>45072</v>
      </c>
      <c r="J40" s="172">
        <v>4</v>
      </c>
      <c r="K40" s="128">
        <v>0</v>
      </c>
      <c r="L40" s="124" t="s">
        <v>244</v>
      </c>
      <c r="M40" s="126">
        <v>2</v>
      </c>
    </row>
    <row r="41" spans="1:13" ht="21.95" customHeight="1">
      <c r="A41" s="234">
        <v>35</v>
      </c>
      <c r="B41" s="198" t="s">
        <v>110</v>
      </c>
      <c r="C41" s="194" t="s">
        <v>87</v>
      </c>
      <c r="D41" s="74" t="s">
        <v>51</v>
      </c>
      <c r="E41" s="167" t="s">
        <v>305</v>
      </c>
      <c r="F41" s="154" t="s">
        <v>308</v>
      </c>
      <c r="G41" s="109" t="s">
        <v>265</v>
      </c>
      <c r="H41" s="124" t="s">
        <v>309</v>
      </c>
      <c r="I41" s="166">
        <v>45161</v>
      </c>
      <c r="J41" s="172">
        <v>4</v>
      </c>
      <c r="K41" s="128">
        <v>0</v>
      </c>
      <c r="L41" s="124" t="s">
        <v>244</v>
      </c>
      <c r="M41" s="126">
        <v>2</v>
      </c>
    </row>
    <row r="42" spans="1:13" ht="21.95" customHeight="1">
      <c r="A42" s="234">
        <v>36</v>
      </c>
      <c r="B42" s="191" t="s">
        <v>257</v>
      </c>
      <c r="C42" s="194" t="s">
        <v>66</v>
      </c>
      <c r="D42" s="74" t="s">
        <v>51</v>
      </c>
      <c r="E42" s="134" t="s">
        <v>310</v>
      </c>
      <c r="F42" s="154" t="s">
        <v>308</v>
      </c>
      <c r="G42" s="109" t="s">
        <v>265</v>
      </c>
      <c r="H42" s="124" t="s">
        <v>309</v>
      </c>
      <c r="I42" s="166">
        <v>45077</v>
      </c>
      <c r="J42" s="172">
        <v>1</v>
      </c>
      <c r="K42" s="128">
        <v>0</v>
      </c>
      <c r="L42" s="124" t="s">
        <v>244</v>
      </c>
      <c r="M42" s="126">
        <v>2</v>
      </c>
    </row>
    <row r="43" spans="1:13" ht="21.95" customHeight="1">
      <c r="A43" s="234">
        <v>37</v>
      </c>
      <c r="B43" s="193" t="s">
        <v>112</v>
      </c>
      <c r="C43" s="194" t="s">
        <v>88</v>
      </c>
      <c r="D43" s="74" t="s">
        <v>51</v>
      </c>
      <c r="E43" s="167" t="s">
        <v>305</v>
      </c>
      <c r="F43" s="154" t="s">
        <v>308</v>
      </c>
      <c r="G43" s="109" t="s">
        <v>265</v>
      </c>
      <c r="H43" s="124" t="s">
        <v>309</v>
      </c>
      <c r="I43" s="166">
        <v>45077</v>
      </c>
      <c r="J43" s="172">
        <v>4</v>
      </c>
      <c r="K43" s="128">
        <v>0</v>
      </c>
      <c r="L43" s="124" t="s">
        <v>244</v>
      </c>
      <c r="M43" s="126">
        <v>2</v>
      </c>
    </row>
    <row r="44" spans="1:13" ht="21.95" customHeight="1">
      <c r="A44" s="234">
        <v>38</v>
      </c>
      <c r="B44" s="193" t="s">
        <v>113</v>
      </c>
      <c r="C44" s="194" t="s">
        <v>114</v>
      </c>
      <c r="D44" s="74" t="s">
        <v>51</v>
      </c>
      <c r="E44" s="134" t="s">
        <v>328</v>
      </c>
      <c r="F44" s="154" t="s">
        <v>308</v>
      </c>
      <c r="G44" s="109" t="s">
        <v>265</v>
      </c>
      <c r="H44" s="124" t="s">
        <v>309</v>
      </c>
      <c r="I44" s="166">
        <v>45161</v>
      </c>
      <c r="J44" s="175">
        <v>3</v>
      </c>
      <c r="K44" s="128">
        <v>0</v>
      </c>
      <c r="L44" s="124" t="s">
        <v>244</v>
      </c>
      <c r="M44" s="126">
        <v>2</v>
      </c>
    </row>
    <row r="45" spans="1:13" ht="21.95" customHeight="1">
      <c r="A45" s="234">
        <v>39</v>
      </c>
      <c r="B45" s="193" t="s">
        <v>115</v>
      </c>
      <c r="C45" s="194" t="s">
        <v>95</v>
      </c>
      <c r="D45" s="74" t="s">
        <v>51</v>
      </c>
      <c r="E45" s="167" t="s">
        <v>305</v>
      </c>
      <c r="F45" s="154" t="s">
        <v>308</v>
      </c>
      <c r="G45" s="109" t="s">
        <v>265</v>
      </c>
      <c r="H45" s="124" t="s">
        <v>309</v>
      </c>
      <c r="I45" s="166">
        <v>45160</v>
      </c>
      <c r="J45" s="172">
        <v>4</v>
      </c>
      <c r="K45" s="133" t="s">
        <v>266</v>
      </c>
      <c r="L45" s="124" t="s">
        <v>244</v>
      </c>
      <c r="M45" s="126">
        <v>2</v>
      </c>
    </row>
    <row r="46" spans="1:13" ht="21.95" customHeight="1">
      <c r="A46" s="234">
        <v>40</v>
      </c>
      <c r="B46" s="193" t="s">
        <v>274</v>
      </c>
      <c r="C46" s="194" t="s">
        <v>95</v>
      </c>
      <c r="D46" s="74" t="s">
        <v>51</v>
      </c>
      <c r="E46" s="168" t="s">
        <v>311</v>
      </c>
      <c r="F46" s="154" t="s">
        <v>308</v>
      </c>
      <c r="G46" s="109" t="s">
        <v>265</v>
      </c>
      <c r="H46" s="124" t="s">
        <v>309</v>
      </c>
      <c r="I46" s="220">
        <v>45078</v>
      </c>
      <c r="J46" s="178">
        <v>4</v>
      </c>
      <c r="K46" s="157" t="s">
        <v>266</v>
      </c>
      <c r="L46" s="124" t="s">
        <v>244</v>
      </c>
      <c r="M46" s="126">
        <v>2</v>
      </c>
    </row>
    <row r="47" spans="1:13" ht="21.95" customHeight="1">
      <c r="A47" s="234">
        <v>41</v>
      </c>
      <c r="B47" s="193" t="s">
        <v>258</v>
      </c>
      <c r="C47" s="194" t="s">
        <v>66</v>
      </c>
      <c r="D47" s="74" t="s">
        <v>51</v>
      </c>
      <c r="E47" s="134" t="s">
        <v>306</v>
      </c>
      <c r="F47" s="154" t="s">
        <v>308</v>
      </c>
      <c r="G47" s="109" t="s">
        <v>265</v>
      </c>
      <c r="H47" s="124" t="s">
        <v>309</v>
      </c>
      <c r="I47" s="166">
        <v>45142</v>
      </c>
      <c r="J47" s="176">
        <v>4</v>
      </c>
      <c r="K47" s="125">
        <v>0</v>
      </c>
      <c r="L47" s="124" t="s">
        <v>244</v>
      </c>
      <c r="M47" s="126">
        <v>2</v>
      </c>
    </row>
    <row r="48" spans="1:13" ht="21.95" customHeight="1">
      <c r="A48" s="234">
        <v>42</v>
      </c>
      <c r="B48" s="193" t="s">
        <v>116</v>
      </c>
      <c r="C48" s="194" t="s">
        <v>91</v>
      </c>
      <c r="D48" s="74" t="s">
        <v>51</v>
      </c>
      <c r="E48" s="168" t="s">
        <v>306</v>
      </c>
      <c r="F48" s="154" t="s">
        <v>308</v>
      </c>
      <c r="G48" s="109" t="s">
        <v>265</v>
      </c>
      <c r="H48" s="124" t="s">
        <v>309</v>
      </c>
      <c r="I48" s="166">
        <v>45149</v>
      </c>
      <c r="J48" s="176">
        <v>4</v>
      </c>
      <c r="K48" s="135" t="s">
        <v>266</v>
      </c>
      <c r="L48" s="124" t="s">
        <v>244</v>
      </c>
      <c r="M48" s="126">
        <v>2</v>
      </c>
    </row>
    <row r="49" spans="1:13" ht="21.95" customHeight="1">
      <c r="A49" s="234">
        <v>43</v>
      </c>
      <c r="B49" s="193" t="s">
        <v>117</v>
      </c>
      <c r="C49" s="194" t="s">
        <v>87</v>
      </c>
      <c r="D49" s="74" t="s">
        <v>51</v>
      </c>
      <c r="E49" s="168" t="s">
        <v>306</v>
      </c>
      <c r="F49" s="154" t="s">
        <v>308</v>
      </c>
      <c r="G49" s="109" t="s">
        <v>265</v>
      </c>
      <c r="H49" s="124" t="s">
        <v>309</v>
      </c>
      <c r="I49" s="166">
        <v>45155</v>
      </c>
      <c r="J49" s="176">
        <v>4</v>
      </c>
      <c r="K49" s="133" t="s">
        <v>266</v>
      </c>
      <c r="L49" s="124" t="s">
        <v>244</v>
      </c>
      <c r="M49" s="126">
        <v>2</v>
      </c>
    </row>
    <row r="50" spans="1:13" ht="21.95" customHeight="1">
      <c r="A50" s="234">
        <v>44</v>
      </c>
      <c r="B50" s="197" t="s">
        <v>118</v>
      </c>
      <c r="C50" s="194" t="s">
        <v>87</v>
      </c>
      <c r="D50" s="74" t="s">
        <v>51</v>
      </c>
      <c r="E50" s="183" t="s">
        <v>306</v>
      </c>
      <c r="F50" s="154" t="s">
        <v>308</v>
      </c>
      <c r="G50" s="109" t="s">
        <v>265</v>
      </c>
      <c r="H50" s="124" t="s">
        <v>309</v>
      </c>
      <c r="I50" s="166">
        <v>45084</v>
      </c>
      <c r="J50" s="176">
        <v>4</v>
      </c>
      <c r="K50" s="133" t="s">
        <v>266</v>
      </c>
      <c r="L50" s="124" t="s">
        <v>244</v>
      </c>
      <c r="M50" s="126">
        <v>2</v>
      </c>
    </row>
    <row r="51" spans="1:13" ht="21.95" customHeight="1">
      <c r="A51" s="234">
        <v>45</v>
      </c>
      <c r="B51" s="197" t="s">
        <v>250</v>
      </c>
      <c r="C51" s="194" t="s">
        <v>66</v>
      </c>
      <c r="D51" s="74" t="s">
        <v>51</v>
      </c>
      <c r="E51" s="185" t="s">
        <v>319</v>
      </c>
      <c r="F51" s="154" t="s">
        <v>308</v>
      </c>
      <c r="G51" s="109" t="s">
        <v>265</v>
      </c>
      <c r="H51" s="124" t="s">
        <v>309</v>
      </c>
      <c r="I51" s="166">
        <v>45089</v>
      </c>
      <c r="J51" s="176">
        <v>4</v>
      </c>
      <c r="K51" s="184">
        <v>0</v>
      </c>
      <c r="L51" s="124" t="s">
        <v>244</v>
      </c>
      <c r="M51" s="126">
        <v>2</v>
      </c>
    </row>
    <row r="52" spans="1:13" ht="21.95" customHeight="1">
      <c r="A52" s="234">
        <v>46</v>
      </c>
      <c r="B52" s="193" t="s">
        <v>119</v>
      </c>
      <c r="C52" s="194" t="s">
        <v>88</v>
      </c>
      <c r="D52" s="74" t="s">
        <v>51</v>
      </c>
      <c r="E52" s="185" t="s">
        <v>305</v>
      </c>
      <c r="F52" s="154" t="s">
        <v>308</v>
      </c>
      <c r="G52" s="109" t="s">
        <v>265</v>
      </c>
      <c r="H52" s="124" t="s">
        <v>309</v>
      </c>
      <c r="I52" s="166">
        <v>45072</v>
      </c>
      <c r="J52" s="176">
        <v>4</v>
      </c>
      <c r="K52" s="184">
        <v>0</v>
      </c>
      <c r="L52" s="124" t="s">
        <v>244</v>
      </c>
      <c r="M52" s="126">
        <v>2</v>
      </c>
    </row>
    <row r="53" spans="1:13" ht="21.95" customHeight="1">
      <c r="A53" s="234">
        <v>47</v>
      </c>
      <c r="B53" s="193" t="s">
        <v>120</v>
      </c>
      <c r="C53" s="194" t="s">
        <v>88</v>
      </c>
      <c r="D53" s="74" t="s">
        <v>51</v>
      </c>
      <c r="E53" s="186" t="s">
        <v>305</v>
      </c>
      <c r="F53" s="154" t="s">
        <v>308</v>
      </c>
      <c r="G53" s="109" t="s">
        <v>265</v>
      </c>
      <c r="H53" s="124" t="s">
        <v>309</v>
      </c>
      <c r="I53" s="166">
        <v>45071</v>
      </c>
      <c r="J53" s="176">
        <v>4</v>
      </c>
      <c r="K53" s="187">
        <v>0</v>
      </c>
      <c r="L53" s="124" t="s">
        <v>244</v>
      </c>
      <c r="M53" s="126">
        <v>2</v>
      </c>
    </row>
    <row r="54" spans="1:13" ht="21.95" customHeight="1">
      <c r="A54" s="234">
        <v>48</v>
      </c>
      <c r="B54" s="193" t="s">
        <v>121</v>
      </c>
      <c r="C54" s="194" t="s">
        <v>91</v>
      </c>
      <c r="D54" s="74" t="s">
        <v>51</v>
      </c>
      <c r="E54" s="186" t="s">
        <v>310</v>
      </c>
      <c r="F54" s="154" t="s">
        <v>308</v>
      </c>
      <c r="G54" s="109" t="s">
        <v>265</v>
      </c>
      <c r="H54" s="124" t="s">
        <v>309</v>
      </c>
      <c r="I54" s="166">
        <v>45160</v>
      </c>
      <c r="J54" s="176">
        <v>1</v>
      </c>
      <c r="K54" s="187">
        <v>0</v>
      </c>
      <c r="L54" s="124" t="s">
        <v>244</v>
      </c>
      <c r="M54" s="126">
        <v>2</v>
      </c>
    </row>
    <row r="55" spans="1:13" ht="21.95" customHeight="1">
      <c r="A55" s="234">
        <v>49</v>
      </c>
      <c r="B55" s="193" t="s">
        <v>125</v>
      </c>
      <c r="C55" s="194" t="s">
        <v>91</v>
      </c>
      <c r="D55" s="74" t="s">
        <v>51</v>
      </c>
      <c r="E55" s="186" t="s">
        <v>310</v>
      </c>
      <c r="F55" s="154" t="s">
        <v>308</v>
      </c>
      <c r="G55" s="109" t="s">
        <v>265</v>
      </c>
      <c r="H55" s="124" t="s">
        <v>309</v>
      </c>
      <c r="I55" s="166">
        <v>45161</v>
      </c>
      <c r="J55" s="176">
        <v>1</v>
      </c>
      <c r="K55" s="123">
        <v>0</v>
      </c>
      <c r="L55" s="124" t="s">
        <v>244</v>
      </c>
      <c r="M55" s="126">
        <v>2</v>
      </c>
    </row>
    <row r="56" spans="1:13" ht="21.95" customHeight="1">
      <c r="A56" s="234">
        <v>50</v>
      </c>
      <c r="B56" s="193" t="s">
        <v>122</v>
      </c>
      <c r="C56" s="194" t="s">
        <v>91</v>
      </c>
      <c r="D56" s="74" t="s">
        <v>51</v>
      </c>
      <c r="E56" s="134" t="s">
        <v>328</v>
      </c>
      <c r="F56" s="154" t="s">
        <v>308</v>
      </c>
      <c r="G56" s="109" t="s">
        <v>265</v>
      </c>
      <c r="H56" s="124" t="s">
        <v>309</v>
      </c>
      <c r="I56" s="166">
        <v>45161</v>
      </c>
      <c r="J56" s="176">
        <v>3</v>
      </c>
      <c r="K56" s="123">
        <v>0</v>
      </c>
      <c r="L56" s="124" t="s">
        <v>244</v>
      </c>
      <c r="M56" s="126">
        <v>2</v>
      </c>
    </row>
    <row r="57" spans="1:13" ht="21.95" customHeight="1">
      <c r="A57" s="234">
        <v>51</v>
      </c>
      <c r="B57" s="193" t="s">
        <v>123</v>
      </c>
      <c r="C57" s="194" t="s">
        <v>66</v>
      </c>
      <c r="D57" s="74" t="s">
        <v>51</v>
      </c>
      <c r="E57" s="134" t="s">
        <v>329</v>
      </c>
      <c r="F57" s="154" t="s">
        <v>308</v>
      </c>
      <c r="G57" s="109" t="s">
        <v>265</v>
      </c>
      <c r="H57" s="124" t="s">
        <v>309</v>
      </c>
      <c r="I57" s="166">
        <v>45162</v>
      </c>
      <c r="J57" s="176">
        <v>4</v>
      </c>
      <c r="K57" s="129">
        <v>0</v>
      </c>
      <c r="L57" s="124" t="s">
        <v>244</v>
      </c>
      <c r="M57" s="126">
        <v>2</v>
      </c>
    </row>
    <row r="58" spans="1:13" ht="21.95" customHeight="1">
      <c r="A58" s="234">
        <v>52</v>
      </c>
      <c r="B58" s="193" t="s">
        <v>124</v>
      </c>
      <c r="C58" s="194" t="s">
        <v>104</v>
      </c>
      <c r="D58" s="74" t="s">
        <v>51</v>
      </c>
      <c r="E58" s="134" t="s">
        <v>310</v>
      </c>
      <c r="F58" s="154" t="s">
        <v>308</v>
      </c>
      <c r="G58" s="109" t="s">
        <v>265</v>
      </c>
      <c r="H58" s="124" t="s">
        <v>309</v>
      </c>
      <c r="I58" s="166">
        <v>45161</v>
      </c>
      <c r="J58" s="176">
        <v>1</v>
      </c>
      <c r="K58" s="129">
        <v>0</v>
      </c>
      <c r="L58" s="124" t="s">
        <v>244</v>
      </c>
      <c r="M58" s="126">
        <v>2</v>
      </c>
    </row>
    <row r="59" spans="1:13" ht="21.95" customHeight="1">
      <c r="A59" s="234">
        <v>53</v>
      </c>
      <c r="B59" s="119" t="s">
        <v>245</v>
      </c>
      <c r="C59" s="74" t="s">
        <v>91</v>
      </c>
      <c r="D59" s="74" t="s">
        <v>51</v>
      </c>
      <c r="E59" s="134" t="s">
        <v>322</v>
      </c>
      <c r="F59" s="154" t="s">
        <v>308</v>
      </c>
      <c r="G59" s="109" t="s">
        <v>265</v>
      </c>
      <c r="H59" s="124" t="s">
        <v>313</v>
      </c>
      <c r="I59" s="166">
        <v>45043</v>
      </c>
      <c r="J59" s="176">
        <v>1.3</v>
      </c>
      <c r="K59" s="122">
        <v>0</v>
      </c>
      <c r="L59" s="124" t="s">
        <v>244</v>
      </c>
      <c r="M59" s="126">
        <v>2</v>
      </c>
    </row>
    <row r="60" spans="1:13" ht="21.95" customHeight="1">
      <c r="A60" s="234">
        <v>54</v>
      </c>
      <c r="B60" s="193" t="s">
        <v>129</v>
      </c>
      <c r="C60" s="194" t="s">
        <v>66</v>
      </c>
      <c r="D60" s="74" t="s">
        <v>51</v>
      </c>
      <c r="E60" s="134" t="s">
        <v>323</v>
      </c>
      <c r="F60" s="154" t="s">
        <v>308</v>
      </c>
      <c r="G60" s="109" t="s">
        <v>265</v>
      </c>
      <c r="H60" s="124" t="s">
        <v>309</v>
      </c>
      <c r="I60" s="162">
        <v>45161</v>
      </c>
      <c r="J60" s="181">
        <v>3</v>
      </c>
      <c r="K60" s="122">
        <v>0</v>
      </c>
      <c r="L60" s="124" t="s">
        <v>244</v>
      </c>
      <c r="M60" s="126">
        <v>2</v>
      </c>
    </row>
    <row r="61" spans="1:13" ht="21.95" customHeight="1">
      <c r="A61" s="234">
        <v>55</v>
      </c>
      <c r="B61" s="193" t="s">
        <v>130</v>
      </c>
      <c r="C61" s="194" t="s">
        <v>88</v>
      </c>
      <c r="D61" s="74" t="s">
        <v>51</v>
      </c>
      <c r="E61" s="134" t="s">
        <v>324</v>
      </c>
      <c r="F61" s="154" t="s">
        <v>308</v>
      </c>
      <c r="G61" s="109" t="s">
        <v>265</v>
      </c>
      <c r="H61" s="124" t="s">
        <v>309</v>
      </c>
      <c r="I61" s="165">
        <v>45093</v>
      </c>
      <c r="J61" s="175">
        <v>2</v>
      </c>
      <c r="K61" s="122">
        <v>0</v>
      </c>
      <c r="L61" s="124" t="s">
        <v>244</v>
      </c>
      <c r="M61" s="126">
        <v>2</v>
      </c>
    </row>
    <row r="62" spans="1:13" ht="21.95" customHeight="1">
      <c r="A62" s="234">
        <v>56</v>
      </c>
      <c r="B62" s="193" t="s">
        <v>131</v>
      </c>
      <c r="C62" s="194" t="s">
        <v>88</v>
      </c>
      <c r="D62" s="74" t="s">
        <v>51</v>
      </c>
      <c r="E62" s="134" t="s">
        <v>324</v>
      </c>
      <c r="F62" s="154" t="s">
        <v>308</v>
      </c>
      <c r="G62" s="109" t="s">
        <v>265</v>
      </c>
      <c r="H62" s="124" t="s">
        <v>309</v>
      </c>
      <c r="I62" s="165">
        <v>45097</v>
      </c>
      <c r="J62" s="175">
        <v>2</v>
      </c>
      <c r="K62" s="125">
        <v>0</v>
      </c>
      <c r="L62" s="124" t="s">
        <v>244</v>
      </c>
      <c r="M62" s="126">
        <v>2</v>
      </c>
    </row>
    <row r="63" spans="1:13" ht="21.95" customHeight="1">
      <c r="A63" s="234">
        <v>57</v>
      </c>
      <c r="B63" s="197" t="s">
        <v>133</v>
      </c>
      <c r="C63" s="194" t="s">
        <v>114</v>
      </c>
      <c r="D63" s="74" t="s">
        <v>51</v>
      </c>
      <c r="E63" s="134" t="s">
        <v>312</v>
      </c>
      <c r="F63" s="154" t="s">
        <v>308</v>
      </c>
      <c r="G63" s="109" t="s">
        <v>265</v>
      </c>
      <c r="H63" s="124" t="s">
        <v>313</v>
      </c>
      <c r="I63" s="166">
        <v>45156</v>
      </c>
      <c r="J63" s="175">
        <v>1</v>
      </c>
      <c r="K63" s="125">
        <v>0</v>
      </c>
      <c r="L63" s="124" t="s">
        <v>244</v>
      </c>
      <c r="M63" s="126">
        <v>2</v>
      </c>
    </row>
    <row r="64" spans="1:13" ht="21.95" customHeight="1">
      <c r="A64" s="234">
        <v>58</v>
      </c>
      <c r="B64" s="193" t="s">
        <v>134</v>
      </c>
      <c r="C64" s="194" t="s">
        <v>95</v>
      </c>
      <c r="D64" s="74" t="s">
        <v>51</v>
      </c>
      <c r="E64" s="169" t="s">
        <v>311</v>
      </c>
      <c r="F64" s="154" t="s">
        <v>308</v>
      </c>
      <c r="G64" s="109" t="s">
        <v>265</v>
      </c>
      <c r="H64" s="124" t="s">
        <v>309</v>
      </c>
      <c r="I64" s="165">
        <v>45159</v>
      </c>
      <c r="J64" s="175">
        <v>4</v>
      </c>
      <c r="K64" s="125">
        <v>0</v>
      </c>
      <c r="L64" s="124" t="s">
        <v>244</v>
      </c>
      <c r="M64" s="126">
        <v>2</v>
      </c>
    </row>
    <row r="65" spans="1:13" ht="21.95" customHeight="1">
      <c r="A65" s="234">
        <v>59</v>
      </c>
      <c r="B65" s="193" t="s">
        <v>127</v>
      </c>
      <c r="C65" s="194" t="s">
        <v>87</v>
      </c>
      <c r="D65" s="74" t="s">
        <v>51</v>
      </c>
      <c r="E65" s="170" t="s">
        <v>330</v>
      </c>
      <c r="F65" s="154" t="s">
        <v>308</v>
      </c>
      <c r="G65" s="109" t="s">
        <v>265</v>
      </c>
      <c r="H65" s="124" t="s">
        <v>309</v>
      </c>
      <c r="I65" s="165">
        <v>45126</v>
      </c>
      <c r="J65" s="175">
        <v>2</v>
      </c>
      <c r="K65" s="158">
        <v>0</v>
      </c>
      <c r="L65" s="124" t="s">
        <v>244</v>
      </c>
      <c r="M65" s="126">
        <v>2</v>
      </c>
    </row>
    <row r="66" spans="1:13" ht="21.95" customHeight="1">
      <c r="A66" s="234">
        <v>60</v>
      </c>
      <c r="B66" s="193" t="s">
        <v>126</v>
      </c>
      <c r="C66" s="194" t="s">
        <v>66</v>
      </c>
      <c r="D66" s="74" t="s">
        <v>51</v>
      </c>
      <c r="E66" s="132" t="s">
        <v>305</v>
      </c>
      <c r="F66" s="154" t="s">
        <v>308</v>
      </c>
      <c r="G66" s="109" t="s">
        <v>265</v>
      </c>
      <c r="H66" s="124" t="s">
        <v>309</v>
      </c>
      <c r="I66" s="165">
        <v>45160</v>
      </c>
      <c r="J66" s="175">
        <v>4</v>
      </c>
      <c r="K66" s="125">
        <v>0</v>
      </c>
      <c r="L66" s="124" t="s">
        <v>244</v>
      </c>
      <c r="M66" s="126">
        <v>2</v>
      </c>
    </row>
    <row r="67" spans="1:13" ht="21.95" customHeight="1">
      <c r="A67" s="234">
        <v>61</v>
      </c>
      <c r="B67" s="193" t="s">
        <v>107</v>
      </c>
      <c r="C67" s="194" t="s">
        <v>87</v>
      </c>
      <c r="D67" s="74" t="s">
        <v>51</v>
      </c>
      <c r="E67" s="132" t="s">
        <v>305</v>
      </c>
      <c r="F67" s="154" t="s">
        <v>308</v>
      </c>
      <c r="G67" s="109" t="s">
        <v>265</v>
      </c>
      <c r="H67" s="124" t="s">
        <v>309</v>
      </c>
      <c r="I67" s="165">
        <v>45159</v>
      </c>
      <c r="J67" s="175">
        <v>4</v>
      </c>
      <c r="K67" s="125">
        <v>0</v>
      </c>
      <c r="L67" s="124" t="s">
        <v>244</v>
      </c>
      <c r="M67" s="126">
        <v>2</v>
      </c>
    </row>
    <row r="68" spans="1:13" ht="21.95" customHeight="1">
      <c r="A68" s="234">
        <v>62</v>
      </c>
      <c r="B68" s="193" t="s">
        <v>128</v>
      </c>
      <c r="C68" s="194" t="s">
        <v>114</v>
      </c>
      <c r="D68" s="74" t="s">
        <v>51</v>
      </c>
      <c r="E68" s="170" t="s">
        <v>330</v>
      </c>
      <c r="F68" s="154" t="s">
        <v>308</v>
      </c>
      <c r="G68" s="109" t="s">
        <v>265</v>
      </c>
      <c r="H68" s="124" t="s">
        <v>309</v>
      </c>
      <c r="I68" s="165">
        <v>45159</v>
      </c>
      <c r="J68" s="175">
        <v>2</v>
      </c>
      <c r="K68" s="125">
        <v>0</v>
      </c>
      <c r="L68" s="124" t="s">
        <v>244</v>
      </c>
      <c r="M68" s="126">
        <v>2</v>
      </c>
    </row>
    <row r="69" spans="1:13" ht="21.95" customHeight="1">
      <c r="A69" s="234">
        <v>63</v>
      </c>
      <c r="B69" s="193" t="s">
        <v>321</v>
      </c>
      <c r="C69" s="194" t="s">
        <v>91</v>
      </c>
      <c r="D69" s="71" t="s">
        <v>51</v>
      </c>
      <c r="E69" s="132" t="s">
        <v>318</v>
      </c>
      <c r="F69" s="154" t="s">
        <v>308</v>
      </c>
      <c r="G69" s="109" t="s">
        <v>265</v>
      </c>
      <c r="H69" s="124" t="s">
        <v>309</v>
      </c>
      <c r="I69" s="166">
        <v>45160</v>
      </c>
      <c r="J69" s="180">
        <v>3</v>
      </c>
      <c r="K69" s="125">
        <v>0</v>
      </c>
      <c r="L69" s="124" t="s">
        <v>244</v>
      </c>
      <c r="M69" s="126">
        <v>2</v>
      </c>
    </row>
    <row r="70" spans="1:13" ht="21.95" customHeight="1">
      <c r="A70" s="234">
        <v>64</v>
      </c>
      <c r="B70" s="193" t="s">
        <v>135</v>
      </c>
      <c r="C70" s="194" t="s">
        <v>104</v>
      </c>
      <c r="D70" s="71" t="s">
        <v>51</v>
      </c>
      <c r="E70" s="152" t="s">
        <v>314</v>
      </c>
      <c r="F70" s="154" t="s">
        <v>308</v>
      </c>
      <c r="G70" s="109" t="s">
        <v>265</v>
      </c>
      <c r="H70" s="124" t="s">
        <v>309</v>
      </c>
      <c r="I70" s="166">
        <v>45072</v>
      </c>
      <c r="J70" s="180">
        <v>1</v>
      </c>
      <c r="K70" s="125">
        <v>0</v>
      </c>
      <c r="L70" s="124" t="s">
        <v>244</v>
      </c>
      <c r="M70" s="126">
        <v>2</v>
      </c>
    </row>
    <row r="71" spans="1:13" ht="21.95" customHeight="1">
      <c r="A71" s="234">
        <v>65</v>
      </c>
      <c r="B71" s="193" t="s">
        <v>136</v>
      </c>
      <c r="C71" s="194" t="s">
        <v>91</v>
      </c>
      <c r="D71" s="71" t="s">
        <v>51</v>
      </c>
      <c r="E71" s="224" t="s">
        <v>325</v>
      </c>
      <c r="F71" s="154" t="s">
        <v>308</v>
      </c>
      <c r="G71" s="109" t="s">
        <v>265</v>
      </c>
      <c r="H71" s="124" t="s">
        <v>313</v>
      </c>
      <c r="I71" s="163">
        <v>45160</v>
      </c>
      <c r="J71" s="175">
        <v>2</v>
      </c>
      <c r="K71" s="125">
        <v>0</v>
      </c>
      <c r="L71" s="124" t="s">
        <v>244</v>
      </c>
      <c r="M71" s="126">
        <v>2</v>
      </c>
    </row>
    <row r="72" spans="1:13" ht="21.95" customHeight="1">
      <c r="A72" s="234">
        <v>66</v>
      </c>
      <c r="B72" s="203" t="s">
        <v>137</v>
      </c>
      <c r="C72" s="194" t="s">
        <v>91</v>
      </c>
      <c r="D72" s="131" t="s">
        <v>51</v>
      </c>
      <c r="E72" s="169" t="s">
        <v>311</v>
      </c>
      <c r="F72" s="154" t="s">
        <v>308</v>
      </c>
      <c r="G72" s="109" t="s">
        <v>265</v>
      </c>
      <c r="H72" s="124" t="s">
        <v>309</v>
      </c>
      <c r="I72" s="165">
        <v>45107</v>
      </c>
      <c r="J72" s="175">
        <v>4</v>
      </c>
      <c r="K72" s="125">
        <v>0</v>
      </c>
      <c r="L72" s="124" t="s">
        <v>244</v>
      </c>
      <c r="M72" s="126">
        <v>2</v>
      </c>
    </row>
    <row r="73" spans="1:13" ht="21.95" customHeight="1">
      <c r="A73" s="234">
        <v>67</v>
      </c>
      <c r="B73" s="203" t="s">
        <v>275</v>
      </c>
      <c r="C73" s="194" t="s">
        <v>276</v>
      </c>
      <c r="D73" s="74" t="s">
        <v>51</v>
      </c>
      <c r="E73" s="154" t="s">
        <v>326</v>
      </c>
      <c r="F73" s="154" t="s">
        <v>308</v>
      </c>
      <c r="G73" s="109" t="s">
        <v>265</v>
      </c>
      <c r="H73" s="124" t="s">
        <v>313</v>
      </c>
      <c r="I73" s="163">
        <v>45071</v>
      </c>
      <c r="J73" s="180">
        <v>1.3</v>
      </c>
      <c r="K73" s="125">
        <v>0</v>
      </c>
      <c r="L73" s="124" t="s">
        <v>244</v>
      </c>
      <c r="M73" s="126">
        <v>2</v>
      </c>
    </row>
    <row r="74" spans="1:13" ht="21.95" customHeight="1">
      <c r="A74" s="234">
        <v>68</v>
      </c>
      <c r="B74" s="193" t="s">
        <v>277</v>
      </c>
      <c r="C74" s="194" t="s">
        <v>91</v>
      </c>
      <c r="D74" s="74" t="s">
        <v>51</v>
      </c>
      <c r="E74" s="134" t="s">
        <v>332</v>
      </c>
      <c r="F74" s="154" t="s">
        <v>304</v>
      </c>
      <c r="G74" s="109" t="s">
        <v>265</v>
      </c>
      <c r="H74" s="124" t="s">
        <v>313</v>
      </c>
      <c r="I74" s="163">
        <v>45071</v>
      </c>
      <c r="J74" s="180">
        <v>0.3</v>
      </c>
      <c r="K74" s="125">
        <v>0</v>
      </c>
      <c r="L74" s="124" t="s">
        <v>244</v>
      </c>
      <c r="M74" s="126">
        <v>2</v>
      </c>
    </row>
    <row r="75" spans="1:13" ht="21.95" customHeight="1">
      <c r="A75" s="234">
        <v>69</v>
      </c>
      <c r="B75" s="193" t="s">
        <v>138</v>
      </c>
      <c r="C75" s="194" t="s">
        <v>87</v>
      </c>
      <c r="D75" s="74" t="s">
        <v>51</v>
      </c>
      <c r="E75" s="134" t="s">
        <v>332</v>
      </c>
      <c r="F75" s="154" t="s">
        <v>304</v>
      </c>
      <c r="G75" s="109" t="s">
        <v>265</v>
      </c>
      <c r="H75" s="124" t="s">
        <v>313</v>
      </c>
      <c r="I75" s="163">
        <v>45122</v>
      </c>
      <c r="J75" s="180">
        <v>0.3</v>
      </c>
      <c r="K75" s="125">
        <v>0</v>
      </c>
      <c r="L75" s="124" t="s">
        <v>244</v>
      </c>
      <c r="M75" s="126">
        <v>2</v>
      </c>
    </row>
    <row r="76" spans="1:13" ht="21.95" customHeight="1">
      <c r="A76" s="234">
        <v>70</v>
      </c>
      <c r="B76" s="204" t="s">
        <v>278</v>
      </c>
      <c r="C76" s="194" t="s">
        <v>87</v>
      </c>
      <c r="D76" s="74" t="s">
        <v>51</v>
      </c>
      <c r="E76" s="154" t="s">
        <v>319</v>
      </c>
      <c r="F76" s="154" t="s">
        <v>308</v>
      </c>
      <c r="G76" s="109" t="s">
        <v>265</v>
      </c>
      <c r="H76" s="124" t="s">
        <v>309</v>
      </c>
      <c r="I76" s="163">
        <v>45127</v>
      </c>
      <c r="J76" s="180">
        <v>4</v>
      </c>
      <c r="K76" s="125">
        <v>0</v>
      </c>
      <c r="L76" s="124" t="s">
        <v>244</v>
      </c>
      <c r="M76" s="126">
        <v>2</v>
      </c>
    </row>
    <row r="77" spans="1:13" ht="21.95" customHeight="1">
      <c r="A77" s="234">
        <v>71</v>
      </c>
      <c r="B77" s="193" t="s">
        <v>279</v>
      </c>
      <c r="C77" s="194" t="s">
        <v>66</v>
      </c>
      <c r="D77" s="74" t="s">
        <v>51</v>
      </c>
      <c r="E77" s="154" t="s">
        <v>319</v>
      </c>
      <c r="F77" s="154" t="s">
        <v>308</v>
      </c>
      <c r="G77" s="109" t="s">
        <v>265</v>
      </c>
      <c r="H77" s="124" t="s">
        <v>309</v>
      </c>
      <c r="I77" s="163">
        <v>45070</v>
      </c>
      <c r="J77" s="180">
        <v>4</v>
      </c>
      <c r="K77" s="125">
        <v>0</v>
      </c>
      <c r="L77" s="124" t="s">
        <v>244</v>
      </c>
      <c r="M77" s="126">
        <v>2</v>
      </c>
    </row>
    <row r="78" spans="1:13" ht="21.95" customHeight="1">
      <c r="A78" s="234">
        <v>72</v>
      </c>
      <c r="B78" s="205" t="s">
        <v>280</v>
      </c>
      <c r="C78" s="206" t="s">
        <v>141</v>
      </c>
      <c r="D78" s="74" t="s">
        <v>67</v>
      </c>
      <c r="E78" s="154" t="s">
        <v>344</v>
      </c>
      <c r="F78" s="154" t="s">
        <v>308</v>
      </c>
      <c r="G78" s="229" t="s">
        <v>265</v>
      </c>
      <c r="H78" s="229" t="s">
        <v>309</v>
      </c>
      <c r="I78" s="231" t="s">
        <v>340</v>
      </c>
      <c r="J78" s="230">
        <v>4</v>
      </c>
      <c r="K78" s="125">
        <v>0</v>
      </c>
      <c r="L78" s="124" t="s">
        <v>244</v>
      </c>
      <c r="M78" s="126">
        <v>2</v>
      </c>
    </row>
    <row r="79" spans="1:13" ht="21.95" customHeight="1">
      <c r="A79" s="234">
        <v>73</v>
      </c>
      <c r="B79" s="205" t="s">
        <v>281</v>
      </c>
      <c r="C79" s="206" t="s">
        <v>141</v>
      </c>
      <c r="D79" s="74" t="s">
        <v>67</v>
      </c>
      <c r="E79" s="154" t="s">
        <v>305</v>
      </c>
      <c r="F79" s="154" t="s">
        <v>308</v>
      </c>
      <c r="G79" s="229" t="s">
        <v>265</v>
      </c>
      <c r="H79" s="229" t="s">
        <v>313</v>
      </c>
      <c r="I79" s="231" t="s">
        <v>345</v>
      </c>
      <c r="J79" s="230">
        <v>0.3</v>
      </c>
      <c r="K79" s="125">
        <v>0</v>
      </c>
      <c r="L79" s="124" t="s">
        <v>244</v>
      </c>
      <c r="M79" s="126">
        <v>2</v>
      </c>
    </row>
    <row r="80" spans="1:13" ht="21.95" customHeight="1">
      <c r="A80" s="234">
        <v>74</v>
      </c>
      <c r="B80" s="205" t="s">
        <v>140</v>
      </c>
      <c r="C80" s="206" t="s">
        <v>141</v>
      </c>
      <c r="D80" s="74" t="s">
        <v>67</v>
      </c>
      <c r="E80" s="154" t="s">
        <v>346</v>
      </c>
      <c r="F80" s="154" t="s">
        <v>308</v>
      </c>
      <c r="G80" s="229" t="s">
        <v>265</v>
      </c>
      <c r="H80" s="229" t="s">
        <v>309</v>
      </c>
      <c r="I80" s="231" t="s">
        <v>342</v>
      </c>
      <c r="J80" s="230">
        <v>4</v>
      </c>
      <c r="K80" s="125">
        <v>0</v>
      </c>
      <c r="L80" s="124" t="s">
        <v>244</v>
      </c>
      <c r="M80" s="126">
        <v>2</v>
      </c>
    </row>
    <row r="81" spans="1:13" ht="21.95" customHeight="1">
      <c r="A81" s="234">
        <v>75</v>
      </c>
      <c r="B81" s="205" t="s">
        <v>142</v>
      </c>
      <c r="C81" s="206" t="s">
        <v>141</v>
      </c>
      <c r="D81" s="74" t="s">
        <v>67</v>
      </c>
      <c r="E81" s="154" t="s">
        <v>305</v>
      </c>
      <c r="F81" s="154" t="s">
        <v>308</v>
      </c>
      <c r="G81" s="229" t="s">
        <v>265</v>
      </c>
      <c r="H81" s="229" t="s">
        <v>309</v>
      </c>
      <c r="I81" s="231" t="s">
        <v>340</v>
      </c>
      <c r="J81" s="230">
        <v>4</v>
      </c>
      <c r="K81" s="125">
        <v>0</v>
      </c>
      <c r="L81" s="124" t="s">
        <v>244</v>
      </c>
      <c r="M81" s="126">
        <v>2</v>
      </c>
    </row>
    <row r="82" spans="1:13" ht="21.95" customHeight="1">
      <c r="A82" s="234">
        <v>76</v>
      </c>
      <c r="B82" s="207" t="s">
        <v>251</v>
      </c>
      <c r="C82" s="206" t="s">
        <v>141</v>
      </c>
      <c r="D82" s="74" t="s">
        <v>67</v>
      </c>
      <c r="E82" s="154" t="s">
        <v>305</v>
      </c>
      <c r="F82" s="154" t="s">
        <v>308</v>
      </c>
      <c r="G82" s="229" t="s">
        <v>265</v>
      </c>
      <c r="H82" s="229" t="s">
        <v>309</v>
      </c>
      <c r="I82" s="231" t="s">
        <v>345</v>
      </c>
      <c r="J82" s="230">
        <v>4</v>
      </c>
      <c r="K82" s="125">
        <v>0</v>
      </c>
      <c r="L82" s="124" t="s">
        <v>244</v>
      </c>
      <c r="M82" s="126">
        <v>2</v>
      </c>
    </row>
    <row r="83" spans="1:13" ht="21.95" customHeight="1">
      <c r="A83" s="234">
        <v>77</v>
      </c>
      <c r="B83" s="205" t="s">
        <v>143</v>
      </c>
      <c r="C83" s="206" t="s">
        <v>141</v>
      </c>
      <c r="D83" s="74" t="s">
        <v>67</v>
      </c>
      <c r="E83" s="154" t="s">
        <v>305</v>
      </c>
      <c r="F83" s="154" t="s">
        <v>308</v>
      </c>
      <c r="G83" s="229" t="s">
        <v>265</v>
      </c>
      <c r="H83" s="229" t="s">
        <v>309</v>
      </c>
      <c r="I83" s="231" t="s">
        <v>347</v>
      </c>
      <c r="J83" s="230">
        <v>4</v>
      </c>
      <c r="K83" s="125">
        <v>0</v>
      </c>
      <c r="L83" s="124" t="s">
        <v>244</v>
      </c>
      <c r="M83" s="126">
        <v>2</v>
      </c>
    </row>
    <row r="84" spans="1:13" ht="21.95" customHeight="1">
      <c r="A84" s="234">
        <v>78</v>
      </c>
      <c r="B84" s="205" t="s">
        <v>303</v>
      </c>
      <c r="C84" s="206" t="s">
        <v>302</v>
      </c>
      <c r="D84" s="74" t="s">
        <v>67</v>
      </c>
      <c r="E84" s="154" t="s">
        <v>319</v>
      </c>
      <c r="F84" s="154" t="s">
        <v>308</v>
      </c>
      <c r="G84" s="236" t="s">
        <v>265</v>
      </c>
      <c r="H84" s="236" t="s">
        <v>309</v>
      </c>
      <c r="I84" s="241" t="s">
        <v>348</v>
      </c>
      <c r="J84" s="238">
        <v>4</v>
      </c>
      <c r="K84" s="125">
        <v>0</v>
      </c>
      <c r="L84" s="124" t="s">
        <v>244</v>
      </c>
      <c r="M84" s="126">
        <v>2</v>
      </c>
    </row>
    <row r="85" spans="1:13" ht="21.95" customHeight="1">
      <c r="A85" s="234">
        <v>79</v>
      </c>
      <c r="B85" s="205" t="s">
        <v>167</v>
      </c>
      <c r="C85" s="206" t="s">
        <v>168</v>
      </c>
      <c r="D85" s="74" t="s">
        <v>67</v>
      </c>
      <c r="E85" s="154" t="s">
        <v>310</v>
      </c>
      <c r="F85" s="154" t="s">
        <v>308</v>
      </c>
      <c r="G85" s="236" t="s">
        <v>265</v>
      </c>
      <c r="H85" s="236" t="s">
        <v>309</v>
      </c>
      <c r="I85" s="241" t="s">
        <v>339</v>
      </c>
      <c r="J85" s="238">
        <v>1</v>
      </c>
      <c r="K85" s="72" t="s">
        <v>266</v>
      </c>
      <c r="L85" s="124" t="s">
        <v>244</v>
      </c>
      <c r="M85" s="126">
        <v>2</v>
      </c>
    </row>
    <row r="86" spans="1:13" ht="21.95" customHeight="1">
      <c r="A86" s="234">
        <v>80</v>
      </c>
      <c r="B86" s="205" t="s">
        <v>145</v>
      </c>
      <c r="C86" s="206" t="s">
        <v>146</v>
      </c>
      <c r="D86" s="74" t="s">
        <v>67</v>
      </c>
      <c r="E86" s="154" t="s">
        <v>310</v>
      </c>
      <c r="F86" s="154" t="s">
        <v>308</v>
      </c>
      <c r="G86" s="236" t="s">
        <v>265</v>
      </c>
      <c r="H86" s="236" t="s">
        <v>309</v>
      </c>
      <c r="I86" s="241" t="s">
        <v>349</v>
      </c>
      <c r="J86" s="238">
        <v>1</v>
      </c>
      <c r="K86" s="125" t="s">
        <v>266</v>
      </c>
      <c r="L86" s="124" t="s">
        <v>244</v>
      </c>
      <c r="M86" s="126">
        <v>2</v>
      </c>
    </row>
    <row r="87" spans="1:13" ht="21.95" customHeight="1">
      <c r="A87" s="234">
        <v>81</v>
      </c>
      <c r="B87" s="206" t="s">
        <v>147</v>
      </c>
      <c r="C87" s="206" t="s">
        <v>146</v>
      </c>
      <c r="D87" s="74" t="s">
        <v>67</v>
      </c>
      <c r="E87" s="154" t="s">
        <v>305</v>
      </c>
      <c r="F87" s="154" t="s">
        <v>308</v>
      </c>
      <c r="G87" s="236" t="s">
        <v>265</v>
      </c>
      <c r="H87" s="236" t="s">
        <v>309</v>
      </c>
      <c r="I87" s="241" t="s">
        <v>350</v>
      </c>
      <c r="J87" s="238">
        <v>4</v>
      </c>
      <c r="K87" s="125">
        <v>0</v>
      </c>
      <c r="L87" s="124" t="s">
        <v>244</v>
      </c>
      <c r="M87" s="126">
        <v>2</v>
      </c>
    </row>
    <row r="88" spans="1:13" ht="21.95" customHeight="1">
      <c r="A88" s="234">
        <v>82</v>
      </c>
      <c r="B88" s="205" t="s">
        <v>148</v>
      </c>
      <c r="C88" s="206" t="s">
        <v>146</v>
      </c>
      <c r="D88" s="74" t="s">
        <v>67</v>
      </c>
      <c r="E88" s="154" t="s">
        <v>319</v>
      </c>
      <c r="F88" s="154" t="s">
        <v>308</v>
      </c>
      <c r="G88" s="236" t="s">
        <v>265</v>
      </c>
      <c r="H88" s="236" t="s">
        <v>309</v>
      </c>
      <c r="I88" s="242" t="s">
        <v>339</v>
      </c>
      <c r="J88" s="238">
        <v>4</v>
      </c>
      <c r="K88" s="125" t="s">
        <v>266</v>
      </c>
      <c r="L88" s="124" t="s">
        <v>244</v>
      </c>
      <c r="M88" s="126">
        <v>2</v>
      </c>
    </row>
    <row r="89" spans="1:13" ht="21.95" customHeight="1">
      <c r="A89" s="234">
        <v>83</v>
      </c>
      <c r="B89" s="205" t="s">
        <v>162</v>
      </c>
      <c r="C89" s="206" t="s">
        <v>163</v>
      </c>
      <c r="D89" s="74" t="s">
        <v>67</v>
      </c>
      <c r="E89" s="167" t="s">
        <v>305</v>
      </c>
      <c r="F89" s="154" t="s">
        <v>308</v>
      </c>
      <c r="G89" s="109" t="s">
        <v>265</v>
      </c>
      <c r="H89" s="124" t="s">
        <v>309</v>
      </c>
      <c r="I89" s="163">
        <v>45069</v>
      </c>
      <c r="J89" s="175">
        <v>4</v>
      </c>
      <c r="K89" s="125" t="s">
        <v>266</v>
      </c>
      <c r="L89" s="124" t="s">
        <v>244</v>
      </c>
      <c r="M89" s="126">
        <v>2</v>
      </c>
    </row>
    <row r="90" spans="1:13" ht="21.95" customHeight="1">
      <c r="A90" s="234">
        <v>84</v>
      </c>
      <c r="B90" s="205" t="s">
        <v>164</v>
      </c>
      <c r="C90" s="206" t="s">
        <v>165</v>
      </c>
      <c r="D90" s="74" t="s">
        <v>67</v>
      </c>
      <c r="E90" s="167" t="s">
        <v>305</v>
      </c>
      <c r="F90" s="154" t="s">
        <v>308</v>
      </c>
      <c r="G90" s="109" t="s">
        <v>265</v>
      </c>
      <c r="H90" s="124" t="s">
        <v>309</v>
      </c>
      <c r="I90" s="163">
        <v>45065</v>
      </c>
      <c r="J90" s="175">
        <v>4</v>
      </c>
      <c r="K90" s="125" t="s">
        <v>266</v>
      </c>
      <c r="L90" s="124" t="s">
        <v>244</v>
      </c>
      <c r="M90" s="126">
        <v>2</v>
      </c>
    </row>
    <row r="91" spans="1:13" ht="21.95" customHeight="1">
      <c r="A91" s="234">
        <v>85</v>
      </c>
      <c r="B91" s="206" t="s">
        <v>166</v>
      </c>
      <c r="C91" s="206" t="s">
        <v>165</v>
      </c>
      <c r="D91" s="74" t="s">
        <v>67</v>
      </c>
      <c r="E91" s="167" t="s">
        <v>305</v>
      </c>
      <c r="F91" s="154" t="s">
        <v>308</v>
      </c>
      <c r="G91" s="109" t="s">
        <v>265</v>
      </c>
      <c r="H91" s="124" t="s">
        <v>309</v>
      </c>
      <c r="I91" s="163">
        <v>45066</v>
      </c>
      <c r="J91" s="175">
        <v>4</v>
      </c>
      <c r="K91" s="125">
        <v>0</v>
      </c>
      <c r="L91" s="124" t="s">
        <v>244</v>
      </c>
      <c r="M91" s="126">
        <v>2</v>
      </c>
    </row>
    <row r="92" spans="1:13" ht="21.95" customHeight="1">
      <c r="A92" s="234">
        <v>86</v>
      </c>
      <c r="B92" s="208" t="s">
        <v>264</v>
      </c>
      <c r="C92" s="206" t="s">
        <v>144</v>
      </c>
      <c r="D92" s="74" t="s">
        <v>67</v>
      </c>
      <c r="E92" s="167" t="s">
        <v>305</v>
      </c>
      <c r="F92" s="154" t="s">
        <v>308</v>
      </c>
      <c r="G92" s="109" t="s">
        <v>265</v>
      </c>
      <c r="H92" s="124" t="s">
        <v>309</v>
      </c>
      <c r="I92" s="163">
        <v>45068</v>
      </c>
      <c r="J92" s="175">
        <v>4</v>
      </c>
      <c r="K92" s="125">
        <v>0</v>
      </c>
      <c r="L92" s="124" t="s">
        <v>244</v>
      </c>
      <c r="M92" s="126">
        <v>2</v>
      </c>
    </row>
    <row r="93" spans="1:13" ht="21.95" customHeight="1">
      <c r="A93" s="234">
        <v>87</v>
      </c>
      <c r="B93" s="209" t="s">
        <v>156</v>
      </c>
      <c r="C93" s="209" t="s">
        <v>157</v>
      </c>
      <c r="D93" s="74" t="s">
        <v>67</v>
      </c>
      <c r="E93" s="167" t="s">
        <v>305</v>
      </c>
      <c r="F93" s="154" t="s">
        <v>308</v>
      </c>
      <c r="G93" s="109" t="s">
        <v>265</v>
      </c>
      <c r="H93" s="124" t="s">
        <v>309</v>
      </c>
      <c r="I93" s="163">
        <v>45073</v>
      </c>
      <c r="J93" s="175">
        <v>4</v>
      </c>
      <c r="K93" s="125" t="s">
        <v>266</v>
      </c>
      <c r="L93" s="124" t="s">
        <v>244</v>
      </c>
      <c r="M93" s="126">
        <v>2</v>
      </c>
    </row>
    <row r="94" spans="1:13" ht="21.95" customHeight="1">
      <c r="A94" s="234">
        <v>88</v>
      </c>
      <c r="B94" s="206" t="s">
        <v>158</v>
      </c>
      <c r="C94" s="206" t="s">
        <v>157</v>
      </c>
      <c r="D94" s="74" t="s">
        <v>67</v>
      </c>
      <c r="E94" s="167" t="s">
        <v>305</v>
      </c>
      <c r="F94" s="154" t="s">
        <v>308</v>
      </c>
      <c r="G94" s="109" t="s">
        <v>265</v>
      </c>
      <c r="H94" s="124" t="s">
        <v>309</v>
      </c>
      <c r="I94" s="163">
        <v>45068</v>
      </c>
      <c r="J94" s="176">
        <v>4</v>
      </c>
      <c r="K94" s="125">
        <v>0</v>
      </c>
      <c r="L94" s="124" t="s">
        <v>244</v>
      </c>
      <c r="M94" s="126">
        <v>2</v>
      </c>
    </row>
    <row r="95" spans="1:13" ht="21.95" customHeight="1">
      <c r="A95" s="234">
        <v>89</v>
      </c>
      <c r="B95" s="207" t="s">
        <v>160</v>
      </c>
      <c r="C95" s="207" t="s">
        <v>161</v>
      </c>
      <c r="D95" s="74" t="s">
        <v>67</v>
      </c>
      <c r="E95" s="167" t="s">
        <v>305</v>
      </c>
      <c r="F95" s="154" t="s">
        <v>308</v>
      </c>
      <c r="G95" s="109" t="s">
        <v>265</v>
      </c>
      <c r="H95" s="124" t="s">
        <v>309</v>
      </c>
      <c r="I95" s="163">
        <v>45074</v>
      </c>
      <c r="J95" s="175">
        <v>4</v>
      </c>
      <c r="K95" s="125">
        <v>0</v>
      </c>
      <c r="L95" s="124" t="s">
        <v>244</v>
      </c>
      <c r="M95" s="126">
        <v>2</v>
      </c>
    </row>
    <row r="96" spans="1:13" ht="21.95" customHeight="1">
      <c r="A96" s="234">
        <v>90</v>
      </c>
      <c r="B96" s="206" t="s">
        <v>169</v>
      </c>
      <c r="C96" s="206" t="s">
        <v>146</v>
      </c>
      <c r="D96" s="74" t="s">
        <v>67</v>
      </c>
      <c r="E96" s="167" t="s">
        <v>305</v>
      </c>
      <c r="F96" s="154" t="s">
        <v>308</v>
      </c>
      <c r="G96" s="109" t="s">
        <v>265</v>
      </c>
      <c r="H96" s="124" t="s">
        <v>309</v>
      </c>
      <c r="I96" s="163">
        <v>45091</v>
      </c>
      <c r="J96" s="175">
        <v>4</v>
      </c>
      <c r="K96" s="125">
        <v>0</v>
      </c>
      <c r="L96" s="124" t="s">
        <v>244</v>
      </c>
      <c r="M96" s="126">
        <v>2</v>
      </c>
    </row>
    <row r="97" spans="1:13" ht="21.95" customHeight="1">
      <c r="A97" s="234">
        <v>91</v>
      </c>
      <c r="B97" s="205" t="s">
        <v>151</v>
      </c>
      <c r="C97" s="206" t="s">
        <v>146</v>
      </c>
      <c r="D97" s="74" t="s">
        <v>67</v>
      </c>
      <c r="E97" s="167" t="s">
        <v>305</v>
      </c>
      <c r="F97" s="154" t="s">
        <v>308</v>
      </c>
      <c r="G97" s="109" t="s">
        <v>265</v>
      </c>
      <c r="H97" s="124" t="s">
        <v>309</v>
      </c>
      <c r="I97" s="221">
        <v>45070</v>
      </c>
      <c r="J97" s="180">
        <v>4</v>
      </c>
      <c r="K97" s="121">
        <v>0</v>
      </c>
      <c r="L97" s="124" t="s">
        <v>244</v>
      </c>
      <c r="M97" s="126">
        <v>2</v>
      </c>
    </row>
    <row r="98" spans="1:13" ht="21.95" customHeight="1">
      <c r="A98" s="234">
        <v>92</v>
      </c>
      <c r="B98" s="209" t="s">
        <v>172</v>
      </c>
      <c r="C98" s="159" t="s">
        <v>150</v>
      </c>
      <c r="D98" s="74" t="s">
        <v>67</v>
      </c>
      <c r="E98" s="167" t="s">
        <v>305</v>
      </c>
      <c r="F98" s="154" t="s">
        <v>308</v>
      </c>
      <c r="G98" s="109" t="s">
        <v>265</v>
      </c>
      <c r="H98" s="124" t="s">
        <v>309</v>
      </c>
      <c r="I98" s="221">
        <v>45069</v>
      </c>
      <c r="J98" s="180">
        <v>4</v>
      </c>
      <c r="K98" s="121">
        <v>0</v>
      </c>
      <c r="L98" s="124" t="s">
        <v>244</v>
      </c>
      <c r="M98" s="126">
        <v>2</v>
      </c>
    </row>
    <row r="99" spans="1:13" ht="21.95" customHeight="1">
      <c r="A99" s="234">
        <v>93</v>
      </c>
      <c r="B99" s="205" t="s">
        <v>149</v>
      </c>
      <c r="C99" s="206" t="s">
        <v>150</v>
      </c>
      <c r="D99" s="74" t="s">
        <v>67</v>
      </c>
      <c r="E99" s="167" t="s">
        <v>305</v>
      </c>
      <c r="F99" s="154" t="s">
        <v>308</v>
      </c>
      <c r="G99" s="109" t="s">
        <v>265</v>
      </c>
      <c r="H99" s="124" t="s">
        <v>309</v>
      </c>
      <c r="I99" s="221">
        <v>45091</v>
      </c>
      <c r="J99" s="180">
        <v>4</v>
      </c>
      <c r="K99" s="125">
        <v>0</v>
      </c>
      <c r="L99" s="124" t="s">
        <v>244</v>
      </c>
      <c r="M99" s="126">
        <v>2</v>
      </c>
    </row>
    <row r="100" spans="1:13" ht="21.95" customHeight="1">
      <c r="A100" s="234">
        <v>94</v>
      </c>
      <c r="B100" s="209" t="s">
        <v>170</v>
      </c>
      <c r="C100" s="159" t="s">
        <v>171</v>
      </c>
      <c r="D100" s="74" t="s">
        <v>67</v>
      </c>
      <c r="E100" s="167" t="s">
        <v>305</v>
      </c>
      <c r="F100" s="154" t="s">
        <v>308</v>
      </c>
      <c r="G100" s="109" t="s">
        <v>265</v>
      </c>
      <c r="H100" s="124" t="s">
        <v>309</v>
      </c>
      <c r="I100" s="221">
        <v>45084</v>
      </c>
      <c r="J100" s="180">
        <v>4</v>
      </c>
      <c r="K100" s="125">
        <v>0</v>
      </c>
      <c r="L100" s="124" t="s">
        <v>244</v>
      </c>
      <c r="M100" s="126">
        <v>2</v>
      </c>
    </row>
    <row r="101" spans="1:13" ht="21.95" customHeight="1">
      <c r="A101" s="234">
        <v>95</v>
      </c>
      <c r="B101" s="209" t="s">
        <v>173</v>
      </c>
      <c r="C101" s="159" t="s">
        <v>174</v>
      </c>
      <c r="D101" s="74" t="s">
        <v>67</v>
      </c>
      <c r="E101" s="132" t="s">
        <v>312</v>
      </c>
      <c r="F101" s="154" t="s">
        <v>308</v>
      </c>
      <c r="G101" s="109" t="s">
        <v>265</v>
      </c>
      <c r="H101" s="120" t="s">
        <v>313</v>
      </c>
      <c r="I101" s="164">
        <v>45133</v>
      </c>
      <c r="J101" s="178">
        <v>1</v>
      </c>
      <c r="K101" s="122">
        <v>0</v>
      </c>
      <c r="L101" s="124" t="s">
        <v>244</v>
      </c>
      <c r="M101" s="126">
        <v>2</v>
      </c>
    </row>
    <row r="102" spans="1:13" ht="21.95" customHeight="1">
      <c r="A102" s="234">
        <v>96</v>
      </c>
      <c r="B102" s="209" t="s">
        <v>175</v>
      </c>
      <c r="C102" s="159" t="s">
        <v>174</v>
      </c>
      <c r="D102" s="74" t="s">
        <v>67</v>
      </c>
      <c r="E102" s="132" t="s">
        <v>306</v>
      </c>
      <c r="F102" s="154" t="s">
        <v>308</v>
      </c>
      <c r="G102" s="109" t="s">
        <v>265</v>
      </c>
      <c r="H102" s="124" t="s">
        <v>309</v>
      </c>
      <c r="I102" s="221">
        <v>45152</v>
      </c>
      <c r="J102" s="180">
        <v>4</v>
      </c>
      <c r="K102" s="125">
        <v>0</v>
      </c>
      <c r="L102" s="124" t="s">
        <v>244</v>
      </c>
      <c r="M102" s="126">
        <v>2</v>
      </c>
    </row>
    <row r="103" spans="1:13" ht="21.95" customHeight="1">
      <c r="A103" s="234">
        <v>97</v>
      </c>
      <c r="B103" s="210" t="s">
        <v>282</v>
      </c>
      <c r="C103" s="159" t="s">
        <v>155</v>
      </c>
      <c r="D103" s="74" t="s">
        <v>67</v>
      </c>
      <c r="E103" s="132" t="s">
        <v>306</v>
      </c>
      <c r="F103" s="154" t="s">
        <v>308</v>
      </c>
      <c r="G103" s="109" t="s">
        <v>265</v>
      </c>
      <c r="H103" s="124" t="s">
        <v>309</v>
      </c>
      <c r="I103" s="221">
        <v>45069</v>
      </c>
      <c r="J103" s="180">
        <v>4</v>
      </c>
      <c r="K103" s="122">
        <v>0</v>
      </c>
      <c r="L103" s="124" t="s">
        <v>244</v>
      </c>
      <c r="M103" s="126">
        <v>2</v>
      </c>
    </row>
    <row r="104" spans="1:13" ht="21.95" customHeight="1">
      <c r="A104" s="234">
        <v>98</v>
      </c>
      <c r="B104" s="209" t="s">
        <v>176</v>
      </c>
      <c r="C104" s="159" t="s">
        <v>155</v>
      </c>
      <c r="D104" s="74" t="s">
        <v>67</v>
      </c>
      <c r="E104" s="132" t="s">
        <v>312</v>
      </c>
      <c r="F104" s="154" t="s">
        <v>308</v>
      </c>
      <c r="G104" s="109" t="s">
        <v>265</v>
      </c>
      <c r="H104" s="120" t="s">
        <v>313</v>
      </c>
      <c r="I104" s="164">
        <v>45132</v>
      </c>
      <c r="J104" s="178">
        <v>1</v>
      </c>
      <c r="K104" s="125">
        <v>0</v>
      </c>
      <c r="L104" s="124" t="s">
        <v>244</v>
      </c>
      <c r="M104" s="126">
        <v>2</v>
      </c>
    </row>
    <row r="105" spans="1:13" ht="21.95" customHeight="1">
      <c r="A105" s="234">
        <v>99</v>
      </c>
      <c r="B105" s="210" t="s">
        <v>283</v>
      </c>
      <c r="C105" s="159" t="s">
        <v>177</v>
      </c>
      <c r="D105" s="74" t="s">
        <v>67</v>
      </c>
      <c r="E105" s="132" t="s">
        <v>306</v>
      </c>
      <c r="F105" s="154" t="s">
        <v>308</v>
      </c>
      <c r="G105" s="109" t="s">
        <v>265</v>
      </c>
      <c r="H105" s="124" t="s">
        <v>309</v>
      </c>
      <c r="I105" s="221">
        <v>45072</v>
      </c>
      <c r="J105" s="180">
        <v>4</v>
      </c>
      <c r="K105" s="125">
        <v>0</v>
      </c>
      <c r="L105" s="124" t="s">
        <v>244</v>
      </c>
      <c r="M105" s="126">
        <v>2</v>
      </c>
    </row>
    <row r="106" spans="1:13" ht="21.95" customHeight="1">
      <c r="A106" s="234">
        <v>100</v>
      </c>
      <c r="B106" s="209" t="s">
        <v>178</v>
      </c>
      <c r="C106" s="159" t="s">
        <v>177</v>
      </c>
      <c r="D106" s="74" t="s">
        <v>67</v>
      </c>
      <c r="E106" s="152" t="s">
        <v>317</v>
      </c>
      <c r="F106" s="154" t="s">
        <v>308</v>
      </c>
      <c r="G106" s="109" t="s">
        <v>265</v>
      </c>
      <c r="H106" s="120" t="s">
        <v>313</v>
      </c>
      <c r="I106" s="164">
        <v>45071</v>
      </c>
      <c r="J106" s="178">
        <v>2.2999999999999998</v>
      </c>
      <c r="K106" s="125">
        <v>0</v>
      </c>
      <c r="L106" s="124" t="s">
        <v>244</v>
      </c>
      <c r="M106" s="126">
        <v>2</v>
      </c>
    </row>
    <row r="107" spans="1:13" ht="21.95" customHeight="1">
      <c r="A107" s="234">
        <v>101</v>
      </c>
      <c r="B107" s="211" t="s">
        <v>284</v>
      </c>
      <c r="C107" s="211" t="s">
        <v>171</v>
      </c>
      <c r="D107" s="74" t="s">
        <v>67</v>
      </c>
      <c r="E107" s="132" t="s">
        <v>310</v>
      </c>
      <c r="F107" s="154" t="s">
        <v>308</v>
      </c>
      <c r="G107" s="109" t="s">
        <v>265</v>
      </c>
      <c r="H107" s="124" t="s">
        <v>309</v>
      </c>
      <c r="I107" s="221">
        <v>45069</v>
      </c>
      <c r="J107" s="180">
        <v>1</v>
      </c>
      <c r="K107" s="125">
        <v>0</v>
      </c>
      <c r="L107" s="124" t="s">
        <v>244</v>
      </c>
      <c r="M107" s="126">
        <v>2</v>
      </c>
    </row>
    <row r="108" spans="1:13" ht="21.95" customHeight="1">
      <c r="A108" s="234">
        <v>102</v>
      </c>
      <c r="B108" s="212" t="s">
        <v>285</v>
      </c>
      <c r="C108" s="212" t="s">
        <v>171</v>
      </c>
      <c r="D108" s="74" t="s">
        <v>67</v>
      </c>
      <c r="E108" s="132" t="s">
        <v>310</v>
      </c>
      <c r="F108" s="154" t="s">
        <v>308</v>
      </c>
      <c r="G108" s="109" t="s">
        <v>265</v>
      </c>
      <c r="H108" s="124" t="s">
        <v>309</v>
      </c>
      <c r="I108" s="221">
        <v>45069</v>
      </c>
      <c r="J108" s="180">
        <v>1</v>
      </c>
      <c r="K108" s="122">
        <v>0</v>
      </c>
      <c r="L108" s="124" t="s">
        <v>244</v>
      </c>
      <c r="M108" s="126">
        <v>2</v>
      </c>
    </row>
    <row r="109" spans="1:13" ht="21.95" customHeight="1">
      <c r="A109" s="234">
        <v>103</v>
      </c>
      <c r="B109" s="209" t="s">
        <v>179</v>
      </c>
      <c r="C109" s="159" t="s">
        <v>174</v>
      </c>
      <c r="D109" s="74" t="s">
        <v>67</v>
      </c>
      <c r="E109" s="132" t="s">
        <v>317</v>
      </c>
      <c r="F109" s="154" t="s">
        <v>308</v>
      </c>
      <c r="G109" s="109" t="s">
        <v>265</v>
      </c>
      <c r="H109" s="120" t="s">
        <v>313</v>
      </c>
      <c r="I109" s="164">
        <v>45081</v>
      </c>
      <c r="J109" s="178">
        <v>2.2999999999999998</v>
      </c>
      <c r="K109" s="122">
        <v>0</v>
      </c>
      <c r="L109" s="124" t="s">
        <v>244</v>
      </c>
      <c r="M109" s="126">
        <v>2</v>
      </c>
    </row>
    <row r="110" spans="1:13" ht="21.95" customHeight="1">
      <c r="A110" s="234">
        <v>104</v>
      </c>
      <c r="B110" s="209" t="s">
        <v>180</v>
      </c>
      <c r="C110" s="159" t="s">
        <v>174</v>
      </c>
      <c r="D110" s="118" t="s">
        <v>67</v>
      </c>
      <c r="E110" s="173" t="s">
        <v>328</v>
      </c>
      <c r="F110" s="154" t="s">
        <v>308</v>
      </c>
      <c r="G110" s="109" t="s">
        <v>265</v>
      </c>
      <c r="H110" s="127" t="s">
        <v>309</v>
      </c>
      <c r="I110" s="166">
        <v>45070</v>
      </c>
      <c r="J110" s="174">
        <v>3</v>
      </c>
      <c r="K110" s="128">
        <v>0</v>
      </c>
      <c r="L110" s="124" t="s">
        <v>244</v>
      </c>
      <c r="M110" s="126">
        <v>2</v>
      </c>
    </row>
    <row r="111" spans="1:13" ht="21.95" customHeight="1">
      <c r="A111" s="234">
        <v>105</v>
      </c>
      <c r="B111" s="209" t="s">
        <v>300</v>
      </c>
      <c r="C111" s="159" t="s">
        <v>174</v>
      </c>
      <c r="D111" s="118" t="s">
        <v>67</v>
      </c>
      <c r="E111" s="173" t="s">
        <v>319</v>
      </c>
      <c r="F111" s="154" t="s">
        <v>308</v>
      </c>
      <c r="G111" s="109" t="s">
        <v>265</v>
      </c>
      <c r="H111" s="127" t="s">
        <v>309</v>
      </c>
      <c r="I111" s="166">
        <v>45159</v>
      </c>
      <c r="J111" s="174">
        <v>4</v>
      </c>
      <c r="K111" s="128">
        <v>0</v>
      </c>
      <c r="L111" s="124" t="s">
        <v>244</v>
      </c>
      <c r="M111" s="126">
        <v>2</v>
      </c>
    </row>
    <row r="112" spans="1:13" ht="21.95" customHeight="1">
      <c r="A112" s="234">
        <v>106</v>
      </c>
      <c r="B112" s="211" t="s">
        <v>286</v>
      </c>
      <c r="C112" s="211" t="s">
        <v>174</v>
      </c>
      <c r="D112" s="118" t="s">
        <v>67</v>
      </c>
      <c r="E112" s="173" t="s">
        <v>328</v>
      </c>
      <c r="F112" s="154" t="s">
        <v>308</v>
      </c>
      <c r="G112" s="109" t="s">
        <v>265</v>
      </c>
      <c r="H112" s="127" t="s">
        <v>309</v>
      </c>
      <c r="I112" s="166">
        <v>45155</v>
      </c>
      <c r="J112" s="174">
        <v>3</v>
      </c>
      <c r="K112" s="128">
        <v>0</v>
      </c>
      <c r="L112" s="124" t="s">
        <v>244</v>
      </c>
      <c r="M112" s="126">
        <v>2</v>
      </c>
    </row>
    <row r="113" spans="1:13" ht="21.95" customHeight="1">
      <c r="A113" s="234">
        <v>107</v>
      </c>
      <c r="B113" s="211" t="s">
        <v>259</v>
      </c>
      <c r="C113" s="211" t="s">
        <v>174</v>
      </c>
      <c r="D113" s="118" t="s">
        <v>67</v>
      </c>
      <c r="E113" s="173" t="s">
        <v>328</v>
      </c>
      <c r="F113" s="154" t="s">
        <v>308</v>
      </c>
      <c r="G113" s="109" t="s">
        <v>265</v>
      </c>
      <c r="H113" s="127" t="s">
        <v>309</v>
      </c>
      <c r="I113" s="166">
        <v>45119</v>
      </c>
      <c r="J113" s="174">
        <v>3</v>
      </c>
      <c r="K113" s="128">
        <v>0</v>
      </c>
      <c r="L113" s="124" t="s">
        <v>244</v>
      </c>
      <c r="M113" s="126">
        <v>2</v>
      </c>
    </row>
    <row r="114" spans="1:13" ht="21.95" customHeight="1">
      <c r="A114" s="234">
        <v>108</v>
      </c>
      <c r="B114" s="209" t="s">
        <v>181</v>
      </c>
      <c r="C114" s="159" t="s">
        <v>155</v>
      </c>
      <c r="D114" s="118" t="s">
        <v>67</v>
      </c>
      <c r="E114" s="173" t="s">
        <v>328</v>
      </c>
      <c r="F114" s="154" t="s">
        <v>308</v>
      </c>
      <c r="G114" s="109" t="s">
        <v>265</v>
      </c>
      <c r="H114" s="127" t="s">
        <v>309</v>
      </c>
      <c r="I114" s="166">
        <v>45111</v>
      </c>
      <c r="J114" s="174">
        <v>3</v>
      </c>
      <c r="K114" s="128">
        <v>0</v>
      </c>
      <c r="L114" s="124" t="s">
        <v>244</v>
      </c>
      <c r="M114" s="126">
        <v>2</v>
      </c>
    </row>
    <row r="115" spans="1:13" ht="21.95" customHeight="1">
      <c r="A115" s="234">
        <v>109</v>
      </c>
      <c r="B115" s="209" t="s">
        <v>182</v>
      </c>
      <c r="C115" s="159" t="s">
        <v>155</v>
      </c>
      <c r="D115" s="118" t="s">
        <v>67</v>
      </c>
      <c r="E115" s="173" t="s">
        <v>317</v>
      </c>
      <c r="F115" s="154" t="s">
        <v>308</v>
      </c>
      <c r="G115" s="109" t="s">
        <v>265</v>
      </c>
      <c r="H115" s="127" t="s">
        <v>313</v>
      </c>
      <c r="I115" s="166">
        <v>45084</v>
      </c>
      <c r="J115" s="175">
        <v>2.2999999999999998</v>
      </c>
      <c r="K115" s="128">
        <v>0</v>
      </c>
      <c r="L115" s="124" t="s">
        <v>244</v>
      </c>
      <c r="M115" s="126">
        <v>2</v>
      </c>
    </row>
    <row r="116" spans="1:13" ht="21.95" customHeight="1">
      <c r="A116" s="234">
        <v>110</v>
      </c>
      <c r="B116" s="210" t="s">
        <v>287</v>
      </c>
      <c r="C116" s="222" t="s">
        <v>155</v>
      </c>
      <c r="D116" s="118" t="s">
        <v>67</v>
      </c>
      <c r="E116" s="173" t="s">
        <v>317</v>
      </c>
      <c r="F116" s="154" t="s">
        <v>308</v>
      </c>
      <c r="G116" s="109" t="s">
        <v>265</v>
      </c>
      <c r="H116" s="127" t="s">
        <v>313</v>
      </c>
      <c r="I116" s="166">
        <v>45085</v>
      </c>
      <c r="J116" s="175">
        <v>2.2999999999999998</v>
      </c>
      <c r="K116" s="128">
        <v>0</v>
      </c>
      <c r="L116" s="124" t="s">
        <v>244</v>
      </c>
      <c r="M116" s="126">
        <v>2</v>
      </c>
    </row>
    <row r="117" spans="1:13" ht="21.95" customHeight="1">
      <c r="A117" s="234">
        <v>111</v>
      </c>
      <c r="B117" s="209" t="s">
        <v>183</v>
      </c>
      <c r="C117" s="159" t="s">
        <v>177</v>
      </c>
      <c r="D117" s="118" t="s">
        <v>67</v>
      </c>
      <c r="E117" s="173" t="s">
        <v>305</v>
      </c>
      <c r="F117" s="154" t="s">
        <v>308</v>
      </c>
      <c r="G117" s="109" t="s">
        <v>265</v>
      </c>
      <c r="H117" s="127" t="s">
        <v>309</v>
      </c>
      <c r="I117" s="166">
        <v>45066</v>
      </c>
      <c r="J117" s="174">
        <v>4</v>
      </c>
      <c r="K117" s="128">
        <v>0</v>
      </c>
      <c r="L117" s="124" t="s">
        <v>244</v>
      </c>
      <c r="M117" s="126">
        <v>2</v>
      </c>
    </row>
    <row r="118" spans="1:13" ht="21.95" customHeight="1">
      <c r="A118" s="234">
        <v>112</v>
      </c>
      <c r="B118" s="210" t="s">
        <v>288</v>
      </c>
      <c r="C118" s="210" t="s">
        <v>177</v>
      </c>
      <c r="D118" s="118" t="s">
        <v>67</v>
      </c>
      <c r="E118" s="173" t="s">
        <v>305</v>
      </c>
      <c r="F118" s="154" t="s">
        <v>308</v>
      </c>
      <c r="G118" s="109" t="s">
        <v>265</v>
      </c>
      <c r="H118" s="127" t="s">
        <v>309</v>
      </c>
      <c r="I118" s="166">
        <v>45086</v>
      </c>
      <c r="J118" s="174">
        <v>4</v>
      </c>
      <c r="K118" s="128">
        <v>0</v>
      </c>
      <c r="L118" s="124" t="s">
        <v>244</v>
      </c>
      <c r="M118" s="126">
        <v>2</v>
      </c>
    </row>
    <row r="119" spans="1:13" ht="21.95" customHeight="1">
      <c r="A119" s="234">
        <v>113</v>
      </c>
      <c r="B119" s="213" t="s">
        <v>230</v>
      </c>
      <c r="C119" s="171" t="s">
        <v>177</v>
      </c>
      <c r="D119" s="118" t="s">
        <v>67</v>
      </c>
      <c r="E119" s="173" t="s">
        <v>335</v>
      </c>
      <c r="F119" s="154" t="s">
        <v>308</v>
      </c>
      <c r="G119" s="109" t="s">
        <v>265</v>
      </c>
      <c r="H119" s="127" t="s">
        <v>313</v>
      </c>
      <c r="I119" s="166">
        <v>45149</v>
      </c>
      <c r="J119" s="175">
        <v>1.3</v>
      </c>
      <c r="K119" s="128">
        <v>0</v>
      </c>
      <c r="L119" s="124" t="s">
        <v>244</v>
      </c>
      <c r="M119" s="126">
        <v>2</v>
      </c>
    </row>
    <row r="120" spans="1:13" ht="21.95" customHeight="1">
      <c r="A120" s="234">
        <v>114</v>
      </c>
      <c r="B120" s="209" t="s">
        <v>184</v>
      </c>
      <c r="C120" s="159" t="s">
        <v>185</v>
      </c>
      <c r="D120" s="118" t="s">
        <v>67</v>
      </c>
      <c r="E120" s="173" t="s">
        <v>317</v>
      </c>
      <c r="F120" s="154" t="s">
        <v>308</v>
      </c>
      <c r="G120" s="109" t="s">
        <v>265</v>
      </c>
      <c r="H120" s="127" t="s">
        <v>313</v>
      </c>
      <c r="I120" s="166">
        <v>45078</v>
      </c>
      <c r="J120" s="175">
        <v>2.2999999999999998</v>
      </c>
      <c r="K120" s="128">
        <v>0</v>
      </c>
      <c r="L120" s="124" t="s">
        <v>244</v>
      </c>
      <c r="M120" s="126">
        <v>2</v>
      </c>
    </row>
    <row r="121" spans="1:13" ht="21.95" customHeight="1">
      <c r="A121" s="234">
        <v>115</v>
      </c>
      <c r="B121" s="210" t="s">
        <v>289</v>
      </c>
      <c r="C121" s="210" t="s">
        <v>150</v>
      </c>
      <c r="D121" s="118" t="s">
        <v>67</v>
      </c>
      <c r="E121" s="173" t="s">
        <v>317</v>
      </c>
      <c r="F121" s="154" t="s">
        <v>308</v>
      </c>
      <c r="G121" s="109" t="s">
        <v>265</v>
      </c>
      <c r="H121" s="127" t="s">
        <v>313</v>
      </c>
      <c r="I121" s="166">
        <v>45131</v>
      </c>
      <c r="J121" s="175">
        <v>2.2999999999999998</v>
      </c>
      <c r="K121" s="128">
        <v>0</v>
      </c>
      <c r="L121" s="124" t="s">
        <v>244</v>
      </c>
      <c r="M121" s="126">
        <v>2</v>
      </c>
    </row>
    <row r="122" spans="1:13" ht="21.95" customHeight="1">
      <c r="A122" s="234">
        <v>116</v>
      </c>
      <c r="B122" s="209" t="s">
        <v>186</v>
      </c>
      <c r="C122" s="159" t="s">
        <v>150</v>
      </c>
      <c r="D122" s="118" t="s">
        <v>67</v>
      </c>
      <c r="E122" s="173" t="s">
        <v>317</v>
      </c>
      <c r="F122" s="154" t="s">
        <v>308</v>
      </c>
      <c r="G122" s="109" t="s">
        <v>265</v>
      </c>
      <c r="H122" s="127" t="s">
        <v>313</v>
      </c>
      <c r="I122" s="166">
        <v>45078</v>
      </c>
      <c r="J122" s="175">
        <v>2.2999999999999998</v>
      </c>
      <c r="K122" s="128">
        <v>0</v>
      </c>
      <c r="L122" s="124" t="s">
        <v>244</v>
      </c>
      <c r="M122" s="126">
        <v>2</v>
      </c>
    </row>
    <row r="123" spans="1:13" ht="21.95" customHeight="1">
      <c r="A123" s="234">
        <v>117</v>
      </c>
      <c r="B123" s="213" t="s">
        <v>290</v>
      </c>
      <c r="C123" s="159" t="s">
        <v>174</v>
      </c>
      <c r="D123" s="118" t="s">
        <v>67</v>
      </c>
      <c r="E123" s="173" t="s">
        <v>310</v>
      </c>
      <c r="F123" s="154" t="s">
        <v>308</v>
      </c>
      <c r="G123" s="109" t="s">
        <v>265</v>
      </c>
      <c r="H123" s="124" t="s">
        <v>309</v>
      </c>
      <c r="I123" s="166">
        <v>45119</v>
      </c>
      <c r="J123" s="175">
        <v>1</v>
      </c>
      <c r="K123" s="128">
        <v>0</v>
      </c>
      <c r="L123" s="124" t="s">
        <v>244</v>
      </c>
      <c r="M123" s="126">
        <v>2</v>
      </c>
    </row>
    <row r="124" spans="1:13" ht="21.95" customHeight="1">
      <c r="A124" s="234">
        <v>118</v>
      </c>
      <c r="B124" s="213" t="s">
        <v>187</v>
      </c>
      <c r="C124" s="159" t="s">
        <v>174</v>
      </c>
      <c r="D124" s="118" t="s">
        <v>67</v>
      </c>
      <c r="E124" s="173" t="s">
        <v>312</v>
      </c>
      <c r="F124" s="154" t="s">
        <v>308</v>
      </c>
      <c r="G124" s="109" t="s">
        <v>265</v>
      </c>
      <c r="H124" s="127" t="s">
        <v>313</v>
      </c>
      <c r="I124" s="166">
        <v>45072</v>
      </c>
      <c r="J124" s="174">
        <v>1</v>
      </c>
      <c r="K124" s="128">
        <v>0</v>
      </c>
      <c r="L124" s="124" t="s">
        <v>244</v>
      </c>
      <c r="M124" s="126">
        <v>2</v>
      </c>
    </row>
    <row r="125" spans="1:13" ht="21.95" customHeight="1">
      <c r="A125" s="234">
        <v>119</v>
      </c>
      <c r="B125" s="171" t="s">
        <v>188</v>
      </c>
      <c r="C125" s="159" t="s">
        <v>174</v>
      </c>
      <c r="D125" s="118" t="s">
        <v>67</v>
      </c>
      <c r="E125" s="167" t="s">
        <v>305</v>
      </c>
      <c r="F125" s="154" t="s">
        <v>308</v>
      </c>
      <c r="G125" s="109" t="s">
        <v>265</v>
      </c>
      <c r="H125" s="124" t="s">
        <v>309</v>
      </c>
      <c r="I125" s="166">
        <v>45075</v>
      </c>
      <c r="J125" s="175">
        <v>4</v>
      </c>
      <c r="K125" s="128">
        <v>0</v>
      </c>
      <c r="L125" s="124" t="s">
        <v>244</v>
      </c>
      <c r="M125" s="126">
        <v>2</v>
      </c>
    </row>
    <row r="126" spans="1:13" ht="21.95" customHeight="1">
      <c r="A126" s="234">
        <v>120</v>
      </c>
      <c r="B126" s="214" t="s">
        <v>253</v>
      </c>
      <c r="C126" s="197" t="s">
        <v>174</v>
      </c>
      <c r="D126" s="118" t="s">
        <v>67</v>
      </c>
      <c r="E126" s="173" t="s">
        <v>310</v>
      </c>
      <c r="F126" s="154" t="s">
        <v>308</v>
      </c>
      <c r="G126" s="109" t="s">
        <v>265</v>
      </c>
      <c r="H126" s="124" t="s">
        <v>309</v>
      </c>
      <c r="I126" s="166">
        <v>45072</v>
      </c>
      <c r="J126" s="172">
        <v>1</v>
      </c>
      <c r="K126" s="128">
        <v>0</v>
      </c>
      <c r="L126" s="124" t="s">
        <v>244</v>
      </c>
      <c r="M126" s="126">
        <v>2</v>
      </c>
    </row>
    <row r="127" spans="1:13" ht="21.95" customHeight="1">
      <c r="A127" s="234">
        <v>121</v>
      </c>
      <c r="B127" s="213" t="s">
        <v>291</v>
      </c>
      <c r="C127" s="159" t="s">
        <v>174</v>
      </c>
      <c r="D127" s="118" t="s">
        <v>67</v>
      </c>
      <c r="E127" s="173" t="s">
        <v>310</v>
      </c>
      <c r="F127" s="154" t="s">
        <v>308</v>
      </c>
      <c r="G127" s="109" t="s">
        <v>265</v>
      </c>
      <c r="H127" s="124" t="s">
        <v>309</v>
      </c>
      <c r="I127" s="166">
        <v>45072</v>
      </c>
      <c r="J127" s="174">
        <v>1</v>
      </c>
      <c r="K127" s="128">
        <v>0</v>
      </c>
      <c r="L127" s="124" t="s">
        <v>244</v>
      </c>
      <c r="M127" s="126">
        <v>2</v>
      </c>
    </row>
    <row r="128" spans="1:13" ht="21.95" customHeight="1">
      <c r="A128" s="234">
        <v>122</v>
      </c>
      <c r="B128" s="171" t="s">
        <v>189</v>
      </c>
      <c r="C128" s="159" t="s">
        <v>174</v>
      </c>
      <c r="D128" s="118" t="s">
        <v>67</v>
      </c>
      <c r="E128" s="173" t="s">
        <v>310</v>
      </c>
      <c r="F128" s="154" t="s">
        <v>308</v>
      </c>
      <c r="G128" s="109" t="s">
        <v>265</v>
      </c>
      <c r="H128" s="124" t="s">
        <v>309</v>
      </c>
      <c r="I128" s="166">
        <v>45072</v>
      </c>
      <c r="J128" s="174">
        <v>1</v>
      </c>
      <c r="K128" s="128">
        <v>0</v>
      </c>
      <c r="L128" s="124" t="s">
        <v>244</v>
      </c>
      <c r="M128" s="126">
        <v>2</v>
      </c>
    </row>
    <row r="129" spans="1:13" ht="21.95" customHeight="1">
      <c r="A129" s="234">
        <v>123</v>
      </c>
      <c r="B129" s="210" t="s">
        <v>260</v>
      </c>
      <c r="C129" s="159" t="s">
        <v>174</v>
      </c>
      <c r="D129" s="118" t="s">
        <v>67</v>
      </c>
      <c r="E129" s="173" t="s">
        <v>310</v>
      </c>
      <c r="F129" s="154" t="s">
        <v>308</v>
      </c>
      <c r="G129" s="109" t="s">
        <v>265</v>
      </c>
      <c r="H129" s="124" t="s">
        <v>309</v>
      </c>
      <c r="I129" s="166">
        <v>45071</v>
      </c>
      <c r="J129" s="174">
        <v>1</v>
      </c>
      <c r="K129" s="128">
        <v>0</v>
      </c>
      <c r="L129" s="124" t="s">
        <v>244</v>
      </c>
      <c r="M129" s="126">
        <v>2</v>
      </c>
    </row>
    <row r="130" spans="1:13" ht="21.95" customHeight="1">
      <c r="A130" s="234">
        <v>124</v>
      </c>
      <c r="B130" s="213" t="s">
        <v>190</v>
      </c>
      <c r="C130" s="159" t="s">
        <v>174</v>
      </c>
      <c r="D130" s="118" t="s">
        <v>67</v>
      </c>
      <c r="E130" s="223" t="s">
        <v>316</v>
      </c>
      <c r="F130" s="154" t="s">
        <v>308</v>
      </c>
      <c r="G130" s="109" t="s">
        <v>265</v>
      </c>
      <c r="H130" s="127" t="s">
        <v>309</v>
      </c>
      <c r="I130" s="166">
        <v>45072</v>
      </c>
      <c r="J130" s="175">
        <v>4</v>
      </c>
      <c r="K130" s="128">
        <v>0</v>
      </c>
      <c r="L130" s="124" t="s">
        <v>244</v>
      </c>
      <c r="M130" s="126">
        <v>2</v>
      </c>
    </row>
    <row r="131" spans="1:13" ht="21.95" customHeight="1">
      <c r="A131" s="234">
        <v>125</v>
      </c>
      <c r="B131" s="171" t="s">
        <v>191</v>
      </c>
      <c r="C131" s="159" t="s">
        <v>174</v>
      </c>
      <c r="D131" s="118" t="s">
        <v>67</v>
      </c>
      <c r="E131" s="173" t="s">
        <v>310</v>
      </c>
      <c r="F131" s="154" t="s">
        <v>308</v>
      </c>
      <c r="G131" s="109" t="s">
        <v>265</v>
      </c>
      <c r="H131" s="127" t="s">
        <v>309</v>
      </c>
      <c r="I131" s="166">
        <v>45071</v>
      </c>
      <c r="J131" s="174">
        <v>1</v>
      </c>
      <c r="K131" s="128">
        <v>0</v>
      </c>
      <c r="L131" s="124" t="s">
        <v>244</v>
      </c>
      <c r="M131" s="126">
        <v>2</v>
      </c>
    </row>
    <row r="132" spans="1:13" ht="21.95" customHeight="1">
      <c r="A132" s="234">
        <v>126</v>
      </c>
      <c r="B132" s="171" t="s">
        <v>192</v>
      </c>
      <c r="C132" s="159" t="s">
        <v>174</v>
      </c>
      <c r="D132" s="118" t="s">
        <v>67</v>
      </c>
      <c r="E132" s="173" t="s">
        <v>310</v>
      </c>
      <c r="F132" s="154" t="s">
        <v>308</v>
      </c>
      <c r="G132" s="109" t="s">
        <v>265</v>
      </c>
      <c r="H132" s="127" t="s">
        <v>309</v>
      </c>
      <c r="I132" s="162">
        <v>45071</v>
      </c>
      <c r="J132" s="175">
        <v>1</v>
      </c>
      <c r="K132" s="128">
        <v>0</v>
      </c>
      <c r="L132" s="124" t="s">
        <v>244</v>
      </c>
      <c r="M132" s="126">
        <v>2</v>
      </c>
    </row>
    <row r="133" spans="1:13" ht="21.95" customHeight="1">
      <c r="A133" s="234">
        <v>127</v>
      </c>
      <c r="B133" s="213" t="s">
        <v>193</v>
      </c>
      <c r="C133" s="159" t="s">
        <v>174</v>
      </c>
      <c r="D133" s="118" t="s">
        <v>67</v>
      </c>
      <c r="E133" s="173" t="s">
        <v>310</v>
      </c>
      <c r="F133" s="154" t="s">
        <v>308</v>
      </c>
      <c r="G133" s="109" t="s">
        <v>265</v>
      </c>
      <c r="H133" s="127" t="s">
        <v>309</v>
      </c>
      <c r="I133" s="166">
        <v>45071</v>
      </c>
      <c r="J133" s="174">
        <v>1</v>
      </c>
      <c r="K133" s="128">
        <v>0</v>
      </c>
      <c r="L133" s="124" t="s">
        <v>244</v>
      </c>
      <c r="M133" s="126">
        <v>2</v>
      </c>
    </row>
    <row r="134" spans="1:13" ht="21.95" customHeight="1">
      <c r="A134" s="234">
        <v>128</v>
      </c>
      <c r="B134" s="213" t="s">
        <v>194</v>
      </c>
      <c r="C134" s="159" t="s">
        <v>174</v>
      </c>
      <c r="D134" s="118" t="s">
        <v>67</v>
      </c>
      <c r="E134" s="173" t="s">
        <v>310</v>
      </c>
      <c r="F134" s="154" t="s">
        <v>308</v>
      </c>
      <c r="G134" s="109" t="s">
        <v>265</v>
      </c>
      <c r="H134" s="127" t="s">
        <v>309</v>
      </c>
      <c r="I134" s="166">
        <v>45072</v>
      </c>
      <c r="J134" s="174">
        <v>1</v>
      </c>
      <c r="K134" s="128">
        <v>0</v>
      </c>
      <c r="L134" s="124" t="s">
        <v>244</v>
      </c>
      <c r="M134" s="126">
        <v>2</v>
      </c>
    </row>
    <row r="135" spans="1:13" ht="21.95" customHeight="1">
      <c r="A135" s="234">
        <v>129</v>
      </c>
      <c r="B135" s="213" t="s">
        <v>206</v>
      </c>
      <c r="C135" s="159" t="s">
        <v>174</v>
      </c>
      <c r="D135" s="74" t="s">
        <v>67</v>
      </c>
      <c r="E135" s="173" t="s">
        <v>315</v>
      </c>
      <c r="F135" s="154" t="s">
        <v>308</v>
      </c>
      <c r="G135" s="109" t="s">
        <v>265</v>
      </c>
      <c r="H135" s="127" t="s">
        <v>309</v>
      </c>
      <c r="I135" s="166">
        <v>45037</v>
      </c>
      <c r="J135" s="174">
        <v>3</v>
      </c>
      <c r="K135" s="128">
        <v>0</v>
      </c>
      <c r="L135" s="124" t="s">
        <v>244</v>
      </c>
      <c r="M135" s="126">
        <v>2</v>
      </c>
    </row>
    <row r="136" spans="1:13" ht="21.95" customHeight="1">
      <c r="A136" s="234">
        <v>130</v>
      </c>
      <c r="B136" s="198" t="s">
        <v>254</v>
      </c>
      <c r="C136" s="197" t="s">
        <v>174</v>
      </c>
      <c r="D136" s="74" t="s">
        <v>67</v>
      </c>
      <c r="E136" s="173" t="s">
        <v>310</v>
      </c>
      <c r="F136" s="154" t="s">
        <v>308</v>
      </c>
      <c r="G136" s="109" t="s">
        <v>265</v>
      </c>
      <c r="H136" s="127" t="s">
        <v>309</v>
      </c>
      <c r="I136" s="166">
        <v>45072</v>
      </c>
      <c r="J136" s="174">
        <v>1</v>
      </c>
      <c r="K136" s="128">
        <v>0</v>
      </c>
      <c r="L136" s="124" t="s">
        <v>244</v>
      </c>
      <c r="M136" s="126">
        <v>2</v>
      </c>
    </row>
    <row r="137" spans="1:13" ht="21.95" customHeight="1">
      <c r="A137" s="234">
        <v>131</v>
      </c>
      <c r="B137" s="213" t="s">
        <v>195</v>
      </c>
      <c r="C137" s="159" t="s">
        <v>155</v>
      </c>
      <c r="D137" s="74" t="s">
        <v>67</v>
      </c>
      <c r="E137" s="223" t="s">
        <v>316</v>
      </c>
      <c r="F137" s="154" t="s">
        <v>308</v>
      </c>
      <c r="G137" s="109" t="s">
        <v>265</v>
      </c>
      <c r="H137" s="127" t="s">
        <v>309</v>
      </c>
      <c r="I137" s="220">
        <v>45072</v>
      </c>
      <c r="J137" s="179">
        <v>4</v>
      </c>
      <c r="K137" s="135" t="s">
        <v>266</v>
      </c>
      <c r="L137" s="124" t="s">
        <v>244</v>
      </c>
      <c r="M137" s="126">
        <v>2</v>
      </c>
    </row>
    <row r="138" spans="1:13" ht="21.95" customHeight="1">
      <c r="A138" s="234">
        <v>132</v>
      </c>
      <c r="B138" s="213" t="s">
        <v>196</v>
      </c>
      <c r="C138" s="159" t="s">
        <v>155</v>
      </c>
      <c r="D138" s="74" t="s">
        <v>67</v>
      </c>
      <c r="E138" s="189" t="s">
        <v>316</v>
      </c>
      <c r="F138" s="154" t="s">
        <v>308</v>
      </c>
      <c r="G138" s="109" t="s">
        <v>265</v>
      </c>
      <c r="H138" s="127" t="s">
        <v>309</v>
      </c>
      <c r="I138" s="220">
        <v>45072</v>
      </c>
      <c r="J138" s="179">
        <v>4</v>
      </c>
      <c r="K138" s="135" t="s">
        <v>266</v>
      </c>
      <c r="L138" s="124" t="s">
        <v>244</v>
      </c>
      <c r="M138" s="126">
        <v>2</v>
      </c>
    </row>
    <row r="139" spans="1:13" ht="21.95" customHeight="1">
      <c r="A139" s="234">
        <v>133</v>
      </c>
      <c r="B139" s="213" t="s">
        <v>197</v>
      </c>
      <c r="C139" s="159" t="s">
        <v>155</v>
      </c>
      <c r="D139" s="74" t="s">
        <v>67</v>
      </c>
      <c r="E139" s="168" t="s">
        <v>314</v>
      </c>
      <c r="F139" s="154" t="s">
        <v>308</v>
      </c>
      <c r="G139" s="109" t="s">
        <v>265</v>
      </c>
      <c r="H139" s="127" t="s">
        <v>309</v>
      </c>
      <c r="I139" s="220">
        <v>45071</v>
      </c>
      <c r="J139" s="179">
        <v>1</v>
      </c>
      <c r="K139" s="135" t="s">
        <v>266</v>
      </c>
      <c r="L139" s="124" t="s">
        <v>244</v>
      </c>
      <c r="M139" s="126">
        <v>2</v>
      </c>
    </row>
    <row r="140" spans="1:13" ht="21.95" customHeight="1">
      <c r="A140" s="234">
        <v>134</v>
      </c>
      <c r="B140" s="213" t="s">
        <v>154</v>
      </c>
      <c r="C140" s="159" t="s">
        <v>155</v>
      </c>
      <c r="D140" s="74" t="s">
        <v>67</v>
      </c>
      <c r="E140" s="189" t="s">
        <v>316</v>
      </c>
      <c r="F140" s="154" t="s">
        <v>308</v>
      </c>
      <c r="G140" s="109" t="s">
        <v>265</v>
      </c>
      <c r="H140" s="127" t="s">
        <v>313</v>
      </c>
      <c r="I140" s="220">
        <v>45072</v>
      </c>
      <c r="J140" s="179">
        <v>0.3</v>
      </c>
      <c r="K140" s="135" t="s">
        <v>266</v>
      </c>
      <c r="L140" s="124" t="s">
        <v>244</v>
      </c>
      <c r="M140" s="126">
        <v>2</v>
      </c>
    </row>
    <row r="141" spans="1:13" ht="21.95" customHeight="1">
      <c r="A141" s="234">
        <v>135</v>
      </c>
      <c r="B141" s="213" t="s">
        <v>198</v>
      </c>
      <c r="C141" s="159" t="s">
        <v>177</v>
      </c>
      <c r="D141" s="74" t="s">
        <v>67</v>
      </c>
      <c r="E141" s="168" t="s">
        <v>317</v>
      </c>
      <c r="F141" s="154" t="s">
        <v>308</v>
      </c>
      <c r="G141" s="109" t="s">
        <v>265</v>
      </c>
      <c r="H141" s="127" t="s">
        <v>313</v>
      </c>
      <c r="I141" s="220">
        <v>45073</v>
      </c>
      <c r="J141" s="179">
        <v>2.2999999999999998</v>
      </c>
      <c r="K141" s="135" t="s">
        <v>266</v>
      </c>
      <c r="L141" s="124" t="s">
        <v>244</v>
      </c>
      <c r="M141" s="126">
        <v>2</v>
      </c>
    </row>
    <row r="142" spans="1:13" ht="21.95" customHeight="1">
      <c r="A142" s="234">
        <v>136</v>
      </c>
      <c r="B142" s="213" t="s">
        <v>199</v>
      </c>
      <c r="C142" s="159" t="s">
        <v>177</v>
      </c>
      <c r="D142" s="118" t="s">
        <v>67</v>
      </c>
      <c r="E142" s="183" t="s">
        <v>310</v>
      </c>
      <c r="F142" s="154" t="s">
        <v>308</v>
      </c>
      <c r="G142" s="109" t="s">
        <v>265</v>
      </c>
      <c r="H142" s="127" t="s">
        <v>309</v>
      </c>
      <c r="I142" s="190">
        <v>45071</v>
      </c>
      <c r="J142" s="174">
        <v>1</v>
      </c>
      <c r="K142" s="188">
        <v>0</v>
      </c>
      <c r="L142" s="124" t="s">
        <v>244</v>
      </c>
      <c r="M142" s="126">
        <v>2</v>
      </c>
    </row>
    <row r="143" spans="1:13" ht="21.95" customHeight="1">
      <c r="A143" s="234">
        <v>137</v>
      </c>
      <c r="B143" s="213" t="s">
        <v>200</v>
      </c>
      <c r="C143" s="159" t="s">
        <v>177</v>
      </c>
      <c r="D143" s="118" t="s">
        <v>67</v>
      </c>
      <c r="E143" s="189" t="s">
        <v>316</v>
      </c>
      <c r="F143" s="154" t="s">
        <v>308</v>
      </c>
      <c r="G143" s="109" t="s">
        <v>265</v>
      </c>
      <c r="H143" s="127" t="s">
        <v>309</v>
      </c>
      <c r="I143" s="190">
        <v>45072</v>
      </c>
      <c r="J143" s="174">
        <v>4</v>
      </c>
      <c r="K143" s="188">
        <v>0</v>
      </c>
      <c r="L143" s="124" t="s">
        <v>244</v>
      </c>
      <c r="M143" s="126">
        <v>2</v>
      </c>
    </row>
    <row r="144" spans="1:13" ht="21.95" customHeight="1">
      <c r="A144" s="234">
        <v>138</v>
      </c>
      <c r="B144" s="213" t="s">
        <v>201</v>
      </c>
      <c r="C144" s="159" t="s">
        <v>177</v>
      </c>
      <c r="D144" s="118" t="s">
        <v>67</v>
      </c>
      <c r="E144" s="183" t="s">
        <v>310</v>
      </c>
      <c r="F144" s="154" t="s">
        <v>308</v>
      </c>
      <c r="G144" s="109" t="s">
        <v>265</v>
      </c>
      <c r="H144" s="127" t="s">
        <v>309</v>
      </c>
      <c r="I144" s="190">
        <v>45072</v>
      </c>
      <c r="J144" s="174">
        <v>1</v>
      </c>
      <c r="K144" s="188">
        <v>0</v>
      </c>
      <c r="L144" s="124" t="s">
        <v>244</v>
      </c>
      <c r="M144" s="126">
        <v>2</v>
      </c>
    </row>
    <row r="145" spans="1:14" ht="21.95" customHeight="1">
      <c r="A145" s="234">
        <v>139</v>
      </c>
      <c r="B145" s="213" t="s">
        <v>292</v>
      </c>
      <c r="C145" s="159" t="s">
        <v>177</v>
      </c>
      <c r="D145" s="118" t="s">
        <v>67</v>
      </c>
      <c r="E145" s="183" t="s">
        <v>314</v>
      </c>
      <c r="F145" s="154" t="s">
        <v>308</v>
      </c>
      <c r="G145" s="109" t="s">
        <v>265</v>
      </c>
      <c r="H145" s="127" t="s">
        <v>309</v>
      </c>
      <c r="I145" s="190">
        <v>45072</v>
      </c>
      <c r="J145" s="174">
        <v>1</v>
      </c>
      <c r="K145" s="188">
        <v>0</v>
      </c>
      <c r="L145" s="124" t="s">
        <v>244</v>
      </c>
      <c r="M145" s="126">
        <v>2</v>
      </c>
    </row>
    <row r="146" spans="1:14" ht="21.95" customHeight="1">
      <c r="A146" s="234">
        <v>140</v>
      </c>
      <c r="B146" s="213" t="s">
        <v>202</v>
      </c>
      <c r="C146" s="159" t="s">
        <v>177</v>
      </c>
      <c r="D146" s="118" t="s">
        <v>67</v>
      </c>
      <c r="E146" s="183" t="s">
        <v>315</v>
      </c>
      <c r="F146" s="154" t="s">
        <v>308</v>
      </c>
      <c r="G146" s="109" t="s">
        <v>265</v>
      </c>
      <c r="H146" s="127" t="s">
        <v>309</v>
      </c>
      <c r="I146" s="190">
        <v>45037</v>
      </c>
      <c r="J146" s="174">
        <v>3</v>
      </c>
      <c r="K146" s="188">
        <v>0</v>
      </c>
      <c r="L146" s="124" t="s">
        <v>244</v>
      </c>
      <c r="M146" s="126">
        <v>2</v>
      </c>
    </row>
    <row r="147" spans="1:14" ht="21.95" customHeight="1">
      <c r="A147" s="234">
        <v>141</v>
      </c>
      <c r="B147" s="213" t="s">
        <v>203</v>
      </c>
      <c r="C147" s="159" t="s">
        <v>177</v>
      </c>
      <c r="D147" s="118" t="s">
        <v>67</v>
      </c>
      <c r="E147" s="134" t="s">
        <v>305</v>
      </c>
      <c r="F147" s="154" t="s">
        <v>308</v>
      </c>
      <c r="G147" s="109" t="s">
        <v>265</v>
      </c>
      <c r="H147" s="127" t="s">
        <v>309</v>
      </c>
      <c r="I147" s="190">
        <v>45071</v>
      </c>
      <c r="J147" s="174">
        <v>4</v>
      </c>
      <c r="K147" s="188">
        <v>0</v>
      </c>
      <c r="L147" s="124" t="s">
        <v>244</v>
      </c>
      <c r="M147" s="126">
        <v>2</v>
      </c>
    </row>
    <row r="148" spans="1:14" ht="21.95" customHeight="1">
      <c r="A148" s="234">
        <v>142</v>
      </c>
      <c r="B148" s="213" t="s">
        <v>204</v>
      </c>
      <c r="C148" s="159" t="s">
        <v>185</v>
      </c>
      <c r="D148" s="74" t="s">
        <v>67</v>
      </c>
      <c r="E148" s="134" t="s">
        <v>314</v>
      </c>
      <c r="F148" s="154" t="s">
        <v>308</v>
      </c>
      <c r="G148" s="109" t="s">
        <v>265</v>
      </c>
      <c r="H148" s="127" t="s">
        <v>309</v>
      </c>
      <c r="I148" s="165">
        <v>45017</v>
      </c>
      <c r="J148" s="182">
        <v>1</v>
      </c>
      <c r="K148" s="155">
        <v>0</v>
      </c>
      <c r="L148" s="124" t="s">
        <v>244</v>
      </c>
      <c r="M148" s="126">
        <v>2</v>
      </c>
    </row>
    <row r="149" spans="1:14" ht="21.95" customHeight="1">
      <c r="A149" s="234">
        <v>143</v>
      </c>
      <c r="B149" s="213" t="s">
        <v>205</v>
      </c>
      <c r="C149" s="159" t="s">
        <v>150</v>
      </c>
      <c r="D149" s="74" t="s">
        <v>67</v>
      </c>
      <c r="E149" s="134" t="s">
        <v>305</v>
      </c>
      <c r="F149" s="154" t="s">
        <v>308</v>
      </c>
      <c r="G149" s="109" t="s">
        <v>265</v>
      </c>
      <c r="H149" s="127" t="s">
        <v>313</v>
      </c>
      <c r="I149" s="165">
        <v>45077</v>
      </c>
      <c r="J149" s="182">
        <v>0.3</v>
      </c>
      <c r="K149" s="122">
        <v>0</v>
      </c>
      <c r="L149" s="124" t="s">
        <v>244</v>
      </c>
      <c r="M149" s="126">
        <v>2</v>
      </c>
    </row>
    <row r="150" spans="1:14" ht="21.95" customHeight="1">
      <c r="A150" s="234">
        <v>144</v>
      </c>
      <c r="B150" s="213" t="s">
        <v>207</v>
      </c>
      <c r="C150" s="159" t="s">
        <v>150</v>
      </c>
      <c r="D150" s="74" t="s">
        <v>67</v>
      </c>
      <c r="E150" s="134" t="s">
        <v>305</v>
      </c>
      <c r="F150" s="154" t="s">
        <v>308</v>
      </c>
      <c r="G150" s="109" t="s">
        <v>265</v>
      </c>
      <c r="H150" s="127" t="s">
        <v>313</v>
      </c>
      <c r="I150" s="165">
        <v>45075</v>
      </c>
      <c r="J150" s="182">
        <v>0.3</v>
      </c>
      <c r="K150" s="156">
        <v>0</v>
      </c>
      <c r="L150" s="124" t="s">
        <v>244</v>
      </c>
      <c r="M150" s="126">
        <v>2</v>
      </c>
    </row>
    <row r="151" spans="1:14" ht="21.95" customHeight="1">
      <c r="A151" s="234">
        <v>145</v>
      </c>
      <c r="B151" s="209" t="s">
        <v>208</v>
      </c>
      <c r="C151" s="159" t="s">
        <v>174</v>
      </c>
      <c r="D151" s="74" t="s">
        <v>67</v>
      </c>
      <c r="E151" s="134" t="s">
        <v>306</v>
      </c>
      <c r="F151" s="154" t="s">
        <v>308</v>
      </c>
      <c r="G151" s="109" t="s">
        <v>265</v>
      </c>
      <c r="H151" s="127" t="s">
        <v>309</v>
      </c>
      <c r="I151" s="165">
        <v>45084</v>
      </c>
      <c r="J151" s="182">
        <v>4</v>
      </c>
      <c r="K151" s="156">
        <v>0</v>
      </c>
      <c r="L151" s="124" t="s">
        <v>244</v>
      </c>
      <c r="M151" s="126">
        <v>2</v>
      </c>
    </row>
    <row r="152" spans="1:14" ht="21.95" customHeight="1">
      <c r="A152" s="234">
        <v>146</v>
      </c>
      <c r="B152" s="159" t="s">
        <v>209</v>
      </c>
      <c r="C152" s="159" t="s">
        <v>174</v>
      </c>
      <c r="D152" s="74" t="s">
        <v>67</v>
      </c>
      <c r="E152" s="134" t="s">
        <v>306</v>
      </c>
      <c r="F152" s="154" t="s">
        <v>308</v>
      </c>
      <c r="G152" s="109" t="s">
        <v>265</v>
      </c>
      <c r="H152" s="127" t="s">
        <v>309</v>
      </c>
      <c r="I152" s="165">
        <v>45071</v>
      </c>
      <c r="J152" s="182">
        <v>4</v>
      </c>
      <c r="K152" s="135">
        <v>0</v>
      </c>
      <c r="L152" s="124" t="s">
        <v>244</v>
      </c>
      <c r="M152" s="126">
        <v>2</v>
      </c>
    </row>
    <row r="153" spans="1:14" ht="21.95" customHeight="1">
      <c r="A153" s="234">
        <v>147</v>
      </c>
      <c r="B153" s="209" t="s">
        <v>210</v>
      </c>
      <c r="C153" s="159" t="s">
        <v>174</v>
      </c>
      <c r="D153" s="74" t="s">
        <v>67</v>
      </c>
      <c r="E153" s="134" t="s">
        <v>305</v>
      </c>
      <c r="F153" s="154" t="s">
        <v>308</v>
      </c>
      <c r="G153" s="109" t="s">
        <v>265</v>
      </c>
      <c r="H153" s="127" t="s">
        <v>309</v>
      </c>
      <c r="I153" s="165">
        <v>45072</v>
      </c>
      <c r="J153" s="182">
        <v>4</v>
      </c>
      <c r="K153" s="156">
        <v>0</v>
      </c>
      <c r="L153" s="124" t="s">
        <v>244</v>
      </c>
      <c r="M153" s="126">
        <v>2</v>
      </c>
    </row>
    <row r="154" spans="1:14" ht="21.95" customHeight="1">
      <c r="A154" s="234">
        <v>148</v>
      </c>
      <c r="B154" s="210" t="s">
        <v>261</v>
      </c>
      <c r="C154" s="210" t="s">
        <v>293</v>
      </c>
      <c r="D154" s="74" t="s">
        <v>67</v>
      </c>
      <c r="E154" s="134" t="s">
        <v>306</v>
      </c>
      <c r="F154" s="154" t="s">
        <v>308</v>
      </c>
      <c r="G154" s="109" t="s">
        <v>265</v>
      </c>
      <c r="H154" s="127" t="s">
        <v>309</v>
      </c>
      <c r="I154" s="165">
        <v>45076</v>
      </c>
      <c r="J154" s="182">
        <v>4</v>
      </c>
      <c r="K154" s="156">
        <v>0</v>
      </c>
      <c r="L154" s="124" t="s">
        <v>244</v>
      </c>
      <c r="M154" s="126">
        <v>2</v>
      </c>
    </row>
    <row r="155" spans="1:14" s="20" customFormat="1" ht="21.95" customHeight="1">
      <c r="A155" s="234">
        <v>149</v>
      </c>
      <c r="B155" s="159" t="s">
        <v>211</v>
      </c>
      <c r="C155" s="159" t="s">
        <v>155</v>
      </c>
      <c r="D155" s="130" t="s">
        <v>67</v>
      </c>
      <c r="E155" s="170" t="s">
        <v>306</v>
      </c>
      <c r="F155" s="154" t="s">
        <v>308</v>
      </c>
      <c r="G155" s="109" t="s">
        <v>265</v>
      </c>
      <c r="H155" s="127" t="s">
        <v>309</v>
      </c>
      <c r="I155" s="165">
        <v>45072</v>
      </c>
      <c r="J155" s="182">
        <v>4</v>
      </c>
      <c r="K155" s="156">
        <v>0</v>
      </c>
      <c r="L155" s="124" t="s">
        <v>244</v>
      </c>
      <c r="M155" s="126">
        <v>2</v>
      </c>
      <c r="N155" s="2"/>
    </row>
    <row r="156" spans="1:14" s="20" customFormat="1" ht="21.95" customHeight="1">
      <c r="A156" s="234">
        <v>150</v>
      </c>
      <c r="B156" s="209" t="s">
        <v>212</v>
      </c>
      <c r="C156" s="159" t="s">
        <v>155</v>
      </c>
      <c r="D156" s="130" t="s">
        <v>67</v>
      </c>
      <c r="E156" s="170" t="s">
        <v>305</v>
      </c>
      <c r="F156" s="154" t="s">
        <v>308</v>
      </c>
      <c r="G156" s="109" t="s">
        <v>265</v>
      </c>
      <c r="H156" s="127" t="s">
        <v>309</v>
      </c>
      <c r="I156" s="165">
        <v>45072</v>
      </c>
      <c r="J156" s="182">
        <v>4</v>
      </c>
      <c r="K156" s="156">
        <v>0</v>
      </c>
      <c r="L156" s="124" t="s">
        <v>244</v>
      </c>
      <c r="M156" s="126">
        <v>2</v>
      </c>
      <c r="N156" s="2"/>
    </row>
    <row r="157" spans="1:14" s="20" customFormat="1" ht="21.95" customHeight="1">
      <c r="A157" s="234">
        <v>151</v>
      </c>
      <c r="B157" s="209" t="s">
        <v>213</v>
      </c>
      <c r="C157" s="159" t="s">
        <v>177</v>
      </c>
      <c r="D157" s="130" t="s">
        <v>67</v>
      </c>
      <c r="E157" s="160" t="s">
        <v>306</v>
      </c>
      <c r="F157" s="154" t="s">
        <v>308</v>
      </c>
      <c r="G157" s="109" t="s">
        <v>265</v>
      </c>
      <c r="H157" s="127" t="s">
        <v>309</v>
      </c>
      <c r="I157" s="165">
        <v>45071</v>
      </c>
      <c r="J157" s="182">
        <v>4</v>
      </c>
      <c r="K157" s="156">
        <v>0</v>
      </c>
      <c r="L157" s="124" t="s">
        <v>244</v>
      </c>
      <c r="M157" s="126">
        <v>2</v>
      </c>
      <c r="N157" s="2"/>
    </row>
    <row r="158" spans="1:14" s="20" customFormat="1" ht="21.95" customHeight="1">
      <c r="A158" s="234">
        <v>152</v>
      </c>
      <c r="B158" s="209" t="s">
        <v>214</v>
      </c>
      <c r="C158" s="159" t="s">
        <v>177</v>
      </c>
      <c r="D158" s="130" t="s">
        <v>67</v>
      </c>
      <c r="E158" s="151" t="s">
        <v>305</v>
      </c>
      <c r="F158" s="154" t="s">
        <v>308</v>
      </c>
      <c r="G158" s="109" t="s">
        <v>265</v>
      </c>
      <c r="H158" s="127" t="s">
        <v>309</v>
      </c>
      <c r="I158" s="165">
        <v>45072</v>
      </c>
      <c r="J158" s="182">
        <v>4</v>
      </c>
      <c r="K158" s="156">
        <v>0</v>
      </c>
      <c r="L158" s="124" t="s">
        <v>244</v>
      </c>
      <c r="M158" s="126">
        <v>2</v>
      </c>
      <c r="N158" s="2"/>
    </row>
    <row r="159" spans="1:14" s="20" customFormat="1" ht="21.95" customHeight="1">
      <c r="A159" s="234">
        <v>153</v>
      </c>
      <c r="B159" s="209" t="s">
        <v>215</v>
      </c>
      <c r="C159" s="159" t="s">
        <v>150</v>
      </c>
      <c r="D159" s="130" t="s">
        <v>67</v>
      </c>
      <c r="E159" s="160" t="s">
        <v>306</v>
      </c>
      <c r="F159" s="154" t="s">
        <v>308</v>
      </c>
      <c r="G159" s="109" t="s">
        <v>265</v>
      </c>
      <c r="H159" s="127" t="s">
        <v>309</v>
      </c>
      <c r="I159" s="165">
        <v>45085</v>
      </c>
      <c r="J159" s="182">
        <v>4</v>
      </c>
      <c r="K159" s="156">
        <v>0</v>
      </c>
      <c r="L159" s="124" t="s">
        <v>244</v>
      </c>
      <c r="M159" s="126">
        <v>2</v>
      </c>
      <c r="N159" s="2"/>
    </row>
    <row r="160" spans="1:14" ht="21.95" customHeight="1">
      <c r="A160" s="234">
        <v>154</v>
      </c>
      <c r="B160" s="209" t="s">
        <v>216</v>
      </c>
      <c r="C160" s="159" t="s">
        <v>174</v>
      </c>
      <c r="D160" s="74" t="s">
        <v>67</v>
      </c>
      <c r="E160" s="132" t="s">
        <v>310</v>
      </c>
      <c r="F160" s="154" t="s">
        <v>308</v>
      </c>
      <c r="G160" s="109" t="s">
        <v>265</v>
      </c>
      <c r="H160" s="127" t="s">
        <v>309</v>
      </c>
      <c r="I160" s="165">
        <v>45161</v>
      </c>
      <c r="J160" s="182">
        <v>1</v>
      </c>
      <c r="K160" s="156">
        <v>0</v>
      </c>
      <c r="L160" s="124" t="s">
        <v>244</v>
      </c>
      <c r="M160" s="126">
        <v>2</v>
      </c>
    </row>
    <row r="161" spans="1:13" ht="21.95" customHeight="1">
      <c r="A161" s="234">
        <v>155</v>
      </c>
      <c r="B161" s="209" t="s">
        <v>232</v>
      </c>
      <c r="C161" s="159" t="s">
        <v>174</v>
      </c>
      <c r="D161" s="74" t="s">
        <v>67</v>
      </c>
      <c r="E161" s="132" t="s">
        <v>319</v>
      </c>
      <c r="F161" s="154" t="s">
        <v>308</v>
      </c>
      <c r="G161" s="109" t="s">
        <v>265</v>
      </c>
      <c r="H161" s="127" t="s">
        <v>309</v>
      </c>
      <c r="I161" s="165">
        <v>45160</v>
      </c>
      <c r="J161" s="182">
        <v>4</v>
      </c>
      <c r="K161" s="156">
        <v>0</v>
      </c>
      <c r="L161" s="124" t="s">
        <v>244</v>
      </c>
      <c r="M161" s="126">
        <v>2</v>
      </c>
    </row>
    <row r="162" spans="1:13" ht="21.95" customHeight="1">
      <c r="A162" s="234">
        <v>156</v>
      </c>
      <c r="B162" s="209" t="s">
        <v>217</v>
      </c>
      <c r="C162" s="159" t="s">
        <v>155</v>
      </c>
      <c r="D162" s="74" t="s">
        <v>67</v>
      </c>
      <c r="E162" s="132" t="s">
        <v>310</v>
      </c>
      <c r="F162" s="154" t="s">
        <v>308</v>
      </c>
      <c r="G162" s="109" t="s">
        <v>265</v>
      </c>
      <c r="H162" s="127" t="s">
        <v>309</v>
      </c>
      <c r="I162" s="165">
        <v>45161</v>
      </c>
      <c r="J162" s="182">
        <v>1</v>
      </c>
      <c r="K162" s="156">
        <v>0</v>
      </c>
      <c r="L162" s="124" t="s">
        <v>244</v>
      </c>
      <c r="M162" s="126">
        <v>2</v>
      </c>
    </row>
    <row r="163" spans="1:13" ht="21.95" customHeight="1">
      <c r="A163" s="234">
        <v>157</v>
      </c>
      <c r="B163" s="209" t="s">
        <v>255</v>
      </c>
      <c r="C163" s="159" t="s">
        <v>177</v>
      </c>
      <c r="D163" s="74" t="s">
        <v>67</v>
      </c>
      <c r="E163" s="132" t="s">
        <v>328</v>
      </c>
      <c r="F163" s="154" t="s">
        <v>308</v>
      </c>
      <c r="G163" s="109" t="s">
        <v>265</v>
      </c>
      <c r="H163" s="127" t="s">
        <v>309</v>
      </c>
      <c r="I163" s="165">
        <v>45161</v>
      </c>
      <c r="J163" s="182">
        <v>3</v>
      </c>
      <c r="K163" s="156">
        <v>0</v>
      </c>
      <c r="L163" s="124" t="s">
        <v>244</v>
      </c>
      <c r="M163" s="126">
        <v>2</v>
      </c>
    </row>
    <row r="164" spans="1:13" ht="21.95" customHeight="1">
      <c r="A164" s="234">
        <v>158</v>
      </c>
      <c r="B164" s="171" t="s">
        <v>262</v>
      </c>
      <c r="C164" s="171" t="s">
        <v>177</v>
      </c>
      <c r="D164" s="74" t="s">
        <v>67</v>
      </c>
      <c r="E164" s="132" t="s">
        <v>314</v>
      </c>
      <c r="F164" s="154" t="s">
        <v>308</v>
      </c>
      <c r="G164" s="109" t="s">
        <v>265</v>
      </c>
      <c r="H164" s="127" t="s">
        <v>309</v>
      </c>
      <c r="I164" s="165">
        <v>45161</v>
      </c>
      <c r="J164" s="182">
        <v>1</v>
      </c>
      <c r="K164" s="156">
        <v>0</v>
      </c>
      <c r="L164" s="124" t="s">
        <v>244</v>
      </c>
      <c r="M164" s="126">
        <v>2</v>
      </c>
    </row>
    <row r="165" spans="1:13" ht="21.95" customHeight="1">
      <c r="A165" s="234">
        <v>159</v>
      </c>
      <c r="B165" s="119" t="s">
        <v>218</v>
      </c>
      <c r="C165" s="159" t="s">
        <v>150</v>
      </c>
      <c r="D165" s="74" t="s">
        <v>67</v>
      </c>
      <c r="E165" s="132" t="s">
        <v>310</v>
      </c>
      <c r="F165" s="154" t="s">
        <v>308</v>
      </c>
      <c r="G165" s="109" t="s">
        <v>265</v>
      </c>
      <c r="H165" s="127" t="s">
        <v>309</v>
      </c>
      <c r="I165" s="165">
        <v>45161</v>
      </c>
      <c r="J165" s="182">
        <v>1</v>
      </c>
      <c r="K165" s="156">
        <v>0</v>
      </c>
      <c r="L165" s="124" t="s">
        <v>244</v>
      </c>
      <c r="M165" s="126">
        <v>2</v>
      </c>
    </row>
    <row r="166" spans="1:13" ht="21.95" customHeight="1">
      <c r="A166" s="234">
        <v>160</v>
      </c>
      <c r="B166" s="159" t="s">
        <v>294</v>
      </c>
      <c r="C166" s="159" t="s">
        <v>174</v>
      </c>
      <c r="D166" s="74" t="s">
        <v>67</v>
      </c>
      <c r="E166" s="153" t="s">
        <v>305</v>
      </c>
      <c r="F166" s="154" t="s">
        <v>308</v>
      </c>
      <c r="G166" s="109" t="s">
        <v>265</v>
      </c>
      <c r="H166" s="124" t="s">
        <v>309</v>
      </c>
      <c r="I166" s="162">
        <v>45132</v>
      </c>
      <c r="J166" s="180">
        <v>4</v>
      </c>
      <c r="K166" s="156">
        <v>0</v>
      </c>
      <c r="L166" s="124" t="s">
        <v>244</v>
      </c>
      <c r="M166" s="126">
        <v>2</v>
      </c>
    </row>
    <row r="167" spans="1:13" ht="21.95" customHeight="1">
      <c r="A167" s="234">
        <v>161</v>
      </c>
      <c r="B167" s="159" t="s">
        <v>219</v>
      </c>
      <c r="C167" s="159" t="s">
        <v>174</v>
      </c>
      <c r="D167" s="74" t="s">
        <v>67</v>
      </c>
      <c r="E167" s="153" t="s">
        <v>305</v>
      </c>
      <c r="F167" s="154" t="s">
        <v>308</v>
      </c>
      <c r="G167" s="109" t="s">
        <v>265</v>
      </c>
      <c r="H167" s="124" t="s">
        <v>309</v>
      </c>
      <c r="I167" s="162">
        <v>45159</v>
      </c>
      <c r="J167" s="180">
        <v>4</v>
      </c>
      <c r="K167" s="156">
        <v>0</v>
      </c>
      <c r="L167" s="124" t="s">
        <v>244</v>
      </c>
      <c r="M167" s="126">
        <v>2</v>
      </c>
    </row>
    <row r="168" spans="1:13" ht="21.95" customHeight="1">
      <c r="A168" s="234">
        <v>162</v>
      </c>
      <c r="B168" s="159" t="s">
        <v>220</v>
      </c>
      <c r="C168" s="159" t="s">
        <v>174</v>
      </c>
      <c r="D168" s="74" t="s">
        <v>67</v>
      </c>
      <c r="E168" s="153" t="s">
        <v>305</v>
      </c>
      <c r="F168" s="154" t="s">
        <v>308</v>
      </c>
      <c r="G168" s="109" t="s">
        <v>265</v>
      </c>
      <c r="H168" s="124" t="s">
        <v>309</v>
      </c>
      <c r="I168" s="162">
        <v>45079</v>
      </c>
      <c r="J168" s="180">
        <v>4</v>
      </c>
      <c r="K168" s="156">
        <v>0</v>
      </c>
      <c r="L168" s="124" t="s">
        <v>244</v>
      </c>
      <c r="M168" s="126">
        <v>2</v>
      </c>
    </row>
    <row r="169" spans="1:13" ht="21.95" customHeight="1">
      <c r="A169" s="234">
        <v>163</v>
      </c>
      <c r="B169" s="159" t="s">
        <v>221</v>
      </c>
      <c r="C169" s="159" t="s">
        <v>174</v>
      </c>
      <c r="D169" s="74" t="s">
        <v>67</v>
      </c>
      <c r="E169" s="153" t="s">
        <v>305</v>
      </c>
      <c r="F169" s="154" t="s">
        <v>308</v>
      </c>
      <c r="G169" s="109" t="s">
        <v>265</v>
      </c>
      <c r="H169" s="124" t="s">
        <v>309</v>
      </c>
      <c r="I169" s="162">
        <v>45157</v>
      </c>
      <c r="J169" s="180">
        <v>4</v>
      </c>
      <c r="K169" s="156">
        <v>0</v>
      </c>
      <c r="L169" s="124" t="s">
        <v>244</v>
      </c>
      <c r="M169" s="126">
        <v>2</v>
      </c>
    </row>
    <row r="170" spans="1:13" ht="21.95" customHeight="1">
      <c r="A170" s="234">
        <v>164</v>
      </c>
      <c r="B170" s="209" t="s">
        <v>222</v>
      </c>
      <c r="C170" s="159" t="s">
        <v>155</v>
      </c>
      <c r="D170" s="74" t="s">
        <v>67</v>
      </c>
      <c r="E170" s="153" t="s">
        <v>305</v>
      </c>
      <c r="F170" s="154" t="s">
        <v>308</v>
      </c>
      <c r="G170" s="109" t="s">
        <v>265</v>
      </c>
      <c r="H170" s="124" t="s">
        <v>309</v>
      </c>
      <c r="I170" s="162">
        <v>45107</v>
      </c>
      <c r="J170" s="180">
        <v>4</v>
      </c>
      <c r="K170" s="156">
        <v>0</v>
      </c>
      <c r="L170" s="124" t="s">
        <v>244</v>
      </c>
      <c r="M170" s="126">
        <v>2</v>
      </c>
    </row>
    <row r="171" spans="1:13" ht="21.95" customHeight="1">
      <c r="A171" s="234">
        <v>165</v>
      </c>
      <c r="B171" s="159" t="s">
        <v>223</v>
      </c>
      <c r="C171" s="159" t="s">
        <v>224</v>
      </c>
      <c r="D171" s="74" t="s">
        <v>67</v>
      </c>
      <c r="E171" s="153" t="s">
        <v>305</v>
      </c>
      <c r="F171" s="154" t="s">
        <v>308</v>
      </c>
      <c r="G171" s="109" t="s">
        <v>265</v>
      </c>
      <c r="H171" s="124" t="s">
        <v>309</v>
      </c>
      <c r="I171" s="162">
        <v>45141</v>
      </c>
      <c r="J171" s="180">
        <v>4</v>
      </c>
      <c r="K171" s="156">
        <v>0</v>
      </c>
      <c r="L171" s="124" t="s">
        <v>244</v>
      </c>
      <c r="M171" s="126">
        <v>2</v>
      </c>
    </row>
    <row r="172" spans="1:13" ht="21.95" customHeight="1">
      <c r="A172" s="234">
        <v>166</v>
      </c>
      <c r="B172" s="215" t="s">
        <v>225</v>
      </c>
      <c r="C172" s="159" t="s">
        <v>150</v>
      </c>
      <c r="D172" s="74" t="s">
        <v>67</v>
      </c>
      <c r="E172" s="153" t="s">
        <v>305</v>
      </c>
      <c r="F172" s="154" t="s">
        <v>308</v>
      </c>
      <c r="G172" s="109" t="s">
        <v>265</v>
      </c>
      <c r="H172" s="124" t="s">
        <v>309</v>
      </c>
      <c r="I172" s="162">
        <v>45160</v>
      </c>
      <c r="J172" s="180">
        <v>4</v>
      </c>
      <c r="K172" s="156">
        <v>0</v>
      </c>
      <c r="L172" s="124" t="s">
        <v>244</v>
      </c>
      <c r="M172" s="126">
        <v>2</v>
      </c>
    </row>
    <row r="173" spans="1:13" ht="21.95" customHeight="1">
      <c r="A173" s="234">
        <v>167</v>
      </c>
      <c r="B173" s="209" t="s">
        <v>226</v>
      </c>
      <c r="C173" s="159" t="s">
        <v>155</v>
      </c>
      <c r="D173" s="74" t="s">
        <v>67</v>
      </c>
      <c r="E173" s="153" t="s">
        <v>318</v>
      </c>
      <c r="F173" s="154" t="s">
        <v>308</v>
      </c>
      <c r="G173" s="109" t="s">
        <v>265</v>
      </c>
      <c r="H173" s="124" t="s">
        <v>309</v>
      </c>
      <c r="I173" s="162">
        <v>45104</v>
      </c>
      <c r="J173" s="175">
        <v>3</v>
      </c>
      <c r="K173" s="156">
        <v>0</v>
      </c>
      <c r="L173" s="124" t="s">
        <v>244</v>
      </c>
      <c r="M173" s="126">
        <v>2</v>
      </c>
    </row>
    <row r="174" spans="1:13" ht="21.95" customHeight="1">
      <c r="A174" s="234">
        <v>168</v>
      </c>
      <c r="B174" s="206" t="s">
        <v>153</v>
      </c>
      <c r="C174" s="206" t="s">
        <v>146</v>
      </c>
      <c r="D174" s="74" t="s">
        <v>67</v>
      </c>
      <c r="E174" s="153" t="s">
        <v>310</v>
      </c>
      <c r="F174" s="154" t="s">
        <v>308</v>
      </c>
      <c r="G174" s="109" t="s">
        <v>265</v>
      </c>
      <c r="H174" s="124" t="s">
        <v>309</v>
      </c>
      <c r="I174" s="162">
        <v>45069</v>
      </c>
      <c r="J174" s="175">
        <v>1</v>
      </c>
      <c r="K174" s="156">
        <v>0</v>
      </c>
      <c r="L174" s="124" t="s">
        <v>244</v>
      </c>
      <c r="M174" s="126">
        <v>2</v>
      </c>
    </row>
    <row r="175" spans="1:13" ht="21.95" customHeight="1">
      <c r="A175" s="234">
        <v>169</v>
      </c>
      <c r="B175" s="205" t="s">
        <v>233</v>
      </c>
      <c r="C175" s="206" t="s">
        <v>171</v>
      </c>
      <c r="D175" s="74" t="s">
        <v>67</v>
      </c>
      <c r="E175" s="153" t="s">
        <v>310</v>
      </c>
      <c r="F175" s="154" t="s">
        <v>308</v>
      </c>
      <c r="G175" s="109" t="s">
        <v>265</v>
      </c>
      <c r="H175" s="124" t="s">
        <v>309</v>
      </c>
      <c r="I175" s="162">
        <v>45070</v>
      </c>
      <c r="J175" s="175">
        <v>1</v>
      </c>
      <c r="K175" s="156">
        <v>0</v>
      </c>
      <c r="L175" s="124" t="s">
        <v>244</v>
      </c>
      <c r="M175" s="126">
        <v>2</v>
      </c>
    </row>
    <row r="176" spans="1:13" ht="21.95" customHeight="1">
      <c r="A176" s="234">
        <v>170</v>
      </c>
      <c r="B176" s="205" t="s">
        <v>295</v>
      </c>
      <c r="C176" s="206" t="s">
        <v>241</v>
      </c>
      <c r="D176" s="74" t="s">
        <v>67</v>
      </c>
      <c r="E176" s="134" t="s">
        <v>310</v>
      </c>
      <c r="F176" s="154" t="s">
        <v>308</v>
      </c>
      <c r="G176" s="109" t="s">
        <v>265</v>
      </c>
      <c r="H176" s="124" t="s">
        <v>309</v>
      </c>
      <c r="I176" s="162">
        <v>45072</v>
      </c>
      <c r="J176" s="175">
        <v>1</v>
      </c>
      <c r="K176" s="156">
        <v>0</v>
      </c>
      <c r="L176" s="124" t="s">
        <v>244</v>
      </c>
      <c r="M176" s="126">
        <v>2</v>
      </c>
    </row>
    <row r="177" spans="1:13" ht="21.95" customHeight="1">
      <c r="A177" s="234">
        <v>171</v>
      </c>
      <c r="B177" s="209" t="s">
        <v>228</v>
      </c>
      <c r="C177" s="159" t="s">
        <v>155</v>
      </c>
      <c r="D177" s="74" t="s">
        <v>67</v>
      </c>
      <c r="E177" s="134" t="s">
        <v>317</v>
      </c>
      <c r="F177" s="154" t="s">
        <v>308</v>
      </c>
      <c r="G177" s="109" t="s">
        <v>265</v>
      </c>
      <c r="H177" s="124" t="s">
        <v>313</v>
      </c>
      <c r="I177" s="162">
        <v>45070</v>
      </c>
      <c r="J177" s="175">
        <v>2.2999999999999998</v>
      </c>
      <c r="K177" s="156">
        <v>0</v>
      </c>
      <c r="L177" s="124" t="s">
        <v>244</v>
      </c>
      <c r="M177" s="126">
        <v>2</v>
      </c>
    </row>
    <row r="178" spans="1:13" ht="21.95" customHeight="1">
      <c r="A178" s="234">
        <v>172</v>
      </c>
      <c r="B178" s="209" t="s">
        <v>159</v>
      </c>
      <c r="C178" s="159" t="s">
        <v>155</v>
      </c>
      <c r="D178" s="74" t="s">
        <v>67</v>
      </c>
      <c r="E178" s="134" t="s">
        <v>317</v>
      </c>
      <c r="F178" s="154" t="s">
        <v>308</v>
      </c>
      <c r="G178" s="109" t="s">
        <v>265</v>
      </c>
      <c r="H178" s="124" t="s">
        <v>313</v>
      </c>
      <c r="I178" s="162">
        <v>45161</v>
      </c>
      <c r="J178" s="175">
        <v>2.2999999999999998</v>
      </c>
      <c r="K178" s="156">
        <v>0</v>
      </c>
      <c r="L178" s="124" t="s">
        <v>244</v>
      </c>
      <c r="M178" s="126">
        <v>2</v>
      </c>
    </row>
    <row r="179" spans="1:13" ht="21.95" customHeight="1">
      <c r="A179" s="234">
        <v>173</v>
      </c>
      <c r="B179" s="209" t="s">
        <v>296</v>
      </c>
      <c r="C179" s="159" t="s">
        <v>174</v>
      </c>
      <c r="D179" s="74" t="s">
        <v>67</v>
      </c>
      <c r="E179" s="134" t="s">
        <v>327</v>
      </c>
      <c r="F179" s="154" t="s">
        <v>308</v>
      </c>
      <c r="G179" s="109" t="s">
        <v>265</v>
      </c>
      <c r="H179" s="124" t="s">
        <v>313</v>
      </c>
      <c r="I179" s="162">
        <v>45160</v>
      </c>
      <c r="J179" s="175">
        <v>1.3</v>
      </c>
      <c r="K179" s="156">
        <v>0</v>
      </c>
      <c r="L179" s="124" t="s">
        <v>244</v>
      </c>
      <c r="M179" s="126">
        <v>2</v>
      </c>
    </row>
    <row r="180" spans="1:13" ht="21.95" customHeight="1">
      <c r="A180" s="234">
        <v>174</v>
      </c>
      <c r="B180" s="159" t="s">
        <v>229</v>
      </c>
      <c r="C180" s="159" t="s">
        <v>174</v>
      </c>
      <c r="D180" s="74" t="s">
        <v>67</v>
      </c>
      <c r="E180" s="134" t="s">
        <v>317</v>
      </c>
      <c r="F180" s="154" t="s">
        <v>308</v>
      </c>
      <c r="G180" s="109" t="s">
        <v>265</v>
      </c>
      <c r="H180" s="124" t="s">
        <v>313</v>
      </c>
      <c r="I180" s="162">
        <v>45071</v>
      </c>
      <c r="J180" s="175">
        <v>2.2999999999999998</v>
      </c>
      <c r="K180" s="156">
        <v>0</v>
      </c>
      <c r="L180" s="124" t="s">
        <v>244</v>
      </c>
      <c r="M180" s="126">
        <v>2</v>
      </c>
    </row>
    <row r="181" spans="1:13" ht="21.95" customHeight="1">
      <c r="A181" s="234">
        <v>175</v>
      </c>
      <c r="B181" s="209" t="s">
        <v>227</v>
      </c>
      <c r="C181" s="159" t="s">
        <v>174</v>
      </c>
      <c r="D181" s="74" t="s">
        <v>67</v>
      </c>
      <c r="E181" s="134" t="s">
        <v>317</v>
      </c>
      <c r="F181" s="154" t="s">
        <v>308</v>
      </c>
      <c r="G181" s="109" t="s">
        <v>265</v>
      </c>
      <c r="H181" s="124" t="s">
        <v>313</v>
      </c>
      <c r="I181" s="162">
        <v>45071</v>
      </c>
      <c r="J181" s="175">
        <v>2.2999999999999998</v>
      </c>
      <c r="K181" s="156">
        <v>0</v>
      </c>
      <c r="L181" s="124" t="s">
        <v>244</v>
      </c>
      <c r="M181" s="126">
        <v>2</v>
      </c>
    </row>
    <row r="182" spans="1:13" ht="21.95" customHeight="1">
      <c r="A182" s="234">
        <v>176</v>
      </c>
      <c r="B182" s="209" t="s">
        <v>234</v>
      </c>
      <c r="C182" s="159" t="s">
        <v>174</v>
      </c>
      <c r="D182" s="74" t="s">
        <v>67</v>
      </c>
      <c r="E182" s="134" t="s">
        <v>332</v>
      </c>
      <c r="F182" s="154" t="s">
        <v>304</v>
      </c>
      <c r="G182" s="109" t="s">
        <v>265</v>
      </c>
      <c r="H182" s="124" t="s">
        <v>313</v>
      </c>
      <c r="I182" s="162">
        <v>45097</v>
      </c>
      <c r="J182" s="175">
        <v>0.3</v>
      </c>
      <c r="K182" s="156">
        <v>0</v>
      </c>
      <c r="L182" s="124" t="s">
        <v>244</v>
      </c>
      <c r="M182" s="126">
        <v>2</v>
      </c>
    </row>
    <row r="183" spans="1:13" ht="21.95" customHeight="1">
      <c r="A183" s="234">
        <v>177</v>
      </c>
      <c r="B183" s="159" t="s">
        <v>235</v>
      </c>
      <c r="C183" s="159" t="s">
        <v>177</v>
      </c>
      <c r="D183" s="74" t="s">
        <v>67</v>
      </c>
      <c r="E183" s="134" t="s">
        <v>332</v>
      </c>
      <c r="F183" s="154" t="s">
        <v>304</v>
      </c>
      <c r="G183" s="109" t="s">
        <v>265</v>
      </c>
      <c r="H183" s="124" t="s">
        <v>313</v>
      </c>
      <c r="I183" s="162">
        <v>45070</v>
      </c>
      <c r="J183" s="175">
        <v>0.3</v>
      </c>
      <c r="K183" s="156">
        <v>0</v>
      </c>
      <c r="L183" s="124" t="s">
        <v>244</v>
      </c>
      <c r="M183" s="126">
        <v>2</v>
      </c>
    </row>
    <row r="184" spans="1:13" ht="21.95" customHeight="1">
      <c r="A184" s="234">
        <v>178</v>
      </c>
      <c r="B184" s="209" t="s">
        <v>236</v>
      </c>
      <c r="C184" s="159" t="s">
        <v>177</v>
      </c>
      <c r="D184" s="74" t="s">
        <v>67</v>
      </c>
      <c r="E184" s="134" t="s">
        <v>332</v>
      </c>
      <c r="F184" s="154" t="s">
        <v>304</v>
      </c>
      <c r="G184" s="109" t="s">
        <v>265</v>
      </c>
      <c r="H184" s="124" t="s">
        <v>313</v>
      </c>
      <c r="I184" s="162">
        <v>45106</v>
      </c>
      <c r="J184" s="175">
        <v>0.3</v>
      </c>
      <c r="K184" s="156">
        <v>0</v>
      </c>
      <c r="L184" s="124" t="s">
        <v>244</v>
      </c>
      <c r="M184" s="126">
        <v>2</v>
      </c>
    </row>
    <row r="185" spans="1:13" ht="21.95" customHeight="1">
      <c r="A185" s="234">
        <v>179</v>
      </c>
      <c r="B185" s="209" t="s">
        <v>237</v>
      </c>
      <c r="C185" s="159" t="s">
        <v>185</v>
      </c>
      <c r="D185" s="74" t="s">
        <v>67</v>
      </c>
      <c r="E185" s="134" t="s">
        <v>332</v>
      </c>
      <c r="F185" s="154" t="s">
        <v>304</v>
      </c>
      <c r="G185" s="109" t="s">
        <v>265</v>
      </c>
      <c r="H185" s="124" t="s">
        <v>313</v>
      </c>
      <c r="I185" s="162">
        <v>45068</v>
      </c>
      <c r="J185" s="175">
        <v>0.3</v>
      </c>
      <c r="K185" s="156">
        <v>0</v>
      </c>
      <c r="L185" s="124" t="s">
        <v>244</v>
      </c>
      <c r="M185" s="126">
        <v>2</v>
      </c>
    </row>
    <row r="186" spans="1:13" ht="21.95" customHeight="1">
      <c r="A186" s="234">
        <v>180</v>
      </c>
      <c r="B186" s="216" t="s">
        <v>297</v>
      </c>
      <c r="C186" s="217" t="s">
        <v>231</v>
      </c>
      <c r="D186" s="74" t="s">
        <v>67</v>
      </c>
      <c r="E186" s="134" t="s">
        <v>305</v>
      </c>
      <c r="F186" s="154" t="s">
        <v>308</v>
      </c>
      <c r="G186" s="109" t="s">
        <v>265</v>
      </c>
      <c r="H186" s="124" t="s">
        <v>309</v>
      </c>
      <c r="I186" s="162">
        <v>45068</v>
      </c>
      <c r="J186" s="175">
        <v>4</v>
      </c>
      <c r="K186" s="156">
        <v>0</v>
      </c>
      <c r="L186" s="124" t="s">
        <v>244</v>
      </c>
      <c r="M186" s="126">
        <v>2</v>
      </c>
    </row>
    <row r="187" spans="1:13" ht="21.95" customHeight="1">
      <c r="A187" s="234">
        <v>181</v>
      </c>
      <c r="B187" s="209" t="s">
        <v>238</v>
      </c>
      <c r="C187" s="159" t="s">
        <v>146</v>
      </c>
      <c r="D187" s="74" t="s">
        <v>67</v>
      </c>
      <c r="E187" s="134" t="s">
        <v>332</v>
      </c>
      <c r="F187" s="154" t="s">
        <v>304</v>
      </c>
      <c r="G187" s="109" t="s">
        <v>265</v>
      </c>
      <c r="H187" s="124" t="s">
        <v>313</v>
      </c>
      <c r="I187" s="162">
        <v>45072</v>
      </c>
      <c r="J187" s="175">
        <v>0.3</v>
      </c>
      <c r="K187" s="156">
        <v>0</v>
      </c>
      <c r="L187" s="124" t="s">
        <v>244</v>
      </c>
      <c r="M187" s="126">
        <v>2</v>
      </c>
    </row>
    <row r="188" spans="1:13" ht="21.95" customHeight="1">
      <c r="A188" s="234">
        <v>182</v>
      </c>
      <c r="B188" s="206" t="s">
        <v>152</v>
      </c>
      <c r="C188" s="206" t="s">
        <v>146</v>
      </c>
      <c r="D188" s="74" t="s">
        <v>67</v>
      </c>
      <c r="E188" s="134" t="s">
        <v>331</v>
      </c>
      <c r="F188" s="154" t="s">
        <v>308</v>
      </c>
      <c r="G188" s="109" t="s">
        <v>265</v>
      </c>
      <c r="H188" s="124" t="s">
        <v>309</v>
      </c>
      <c r="I188" s="162">
        <v>45067</v>
      </c>
      <c r="J188" s="175">
        <v>3</v>
      </c>
      <c r="K188" s="156">
        <v>0</v>
      </c>
      <c r="L188" s="124" t="s">
        <v>244</v>
      </c>
      <c r="M188" s="126">
        <v>2</v>
      </c>
    </row>
    <row r="189" spans="1:13" ht="21.95" customHeight="1">
      <c r="A189" s="234">
        <v>183</v>
      </c>
      <c r="B189" s="209" t="s">
        <v>239</v>
      </c>
      <c r="C189" s="159" t="s">
        <v>150</v>
      </c>
      <c r="D189" s="74" t="s">
        <v>67</v>
      </c>
      <c r="E189" s="134" t="s">
        <v>332</v>
      </c>
      <c r="F189" s="154" t="s">
        <v>304</v>
      </c>
      <c r="G189" s="109" t="s">
        <v>265</v>
      </c>
      <c r="H189" s="124" t="s">
        <v>313</v>
      </c>
      <c r="I189" s="162">
        <v>45069</v>
      </c>
      <c r="J189" s="175">
        <v>0.3</v>
      </c>
      <c r="K189" s="156">
        <v>0</v>
      </c>
      <c r="L189" s="124" t="s">
        <v>244</v>
      </c>
      <c r="M189" s="126">
        <v>2</v>
      </c>
    </row>
    <row r="190" spans="1:13" ht="21.95" customHeight="1">
      <c r="A190" s="234">
        <v>184</v>
      </c>
      <c r="B190" s="209" t="s">
        <v>242</v>
      </c>
      <c r="C190" s="159" t="s">
        <v>150</v>
      </c>
      <c r="D190" s="74" t="s">
        <v>67</v>
      </c>
      <c r="E190" s="134" t="s">
        <v>332</v>
      </c>
      <c r="F190" s="154" t="s">
        <v>304</v>
      </c>
      <c r="G190" s="109" t="s">
        <v>265</v>
      </c>
      <c r="H190" s="124" t="s">
        <v>313</v>
      </c>
      <c r="I190" s="162">
        <v>45155</v>
      </c>
      <c r="J190" s="175">
        <v>0.3</v>
      </c>
      <c r="K190" s="156">
        <v>0</v>
      </c>
      <c r="L190" s="124" t="s">
        <v>244</v>
      </c>
      <c r="M190" s="126">
        <v>2</v>
      </c>
    </row>
    <row r="191" spans="1:13" ht="21.95" customHeight="1">
      <c r="A191" s="234">
        <v>185</v>
      </c>
      <c r="B191" s="205" t="s">
        <v>240</v>
      </c>
      <c r="C191" s="206" t="s">
        <v>241</v>
      </c>
      <c r="D191" s="74" t="s">
        <v>67</v>
      </c>
      <c r="E191" s="134" t="s">
        <v>332</v>
      </c>
      <c r="F191" s="154" t="s">
        <v>304</v>
      </c>
      <c r="G191" s="109" t="s">
        <v>265</v>
      </c>
      <c r="H191" s="124" t="s">
        <v>313</v>
      </c>
      <c r="I191" s="162">
        <v>45078</v>
      </c>
      <c r="J191" s="175">
        <v>0.3</v>
      </c>
      <c r="K191" s="156">
        <v>0</v>
      </c>
      <c r="L191" s="124" t="s">
        <v>244</v>
      </c>
      <c r="M191" s="126">
        <v>2</v>
      </c>
    </row>
    <row r="192" spans="1:13" ht="21.95" customHeight="1">
      <c r="A192" s="234">
        <v>186</v>
      </c>
      <c r="B192" s="206" t="s">
        <v>252</v>
      </c>
      <c r="C192" s="206" t="s">
        <v>241</v>
      </c>
      <c r="D192" s="74" t="s">
        <v>67</v>
      </c>
      <c r="E192" s="134" t="s">
        <v>332</v>
      </c>
      <c r="F192" s="154" t="s">
        <v>304</v>
      </c>
      <c r="G192" s="109" t="s">
        <v>265</v>
      </c>
      <c r="H192" s="124" t="s">
        <v>313</v>
      </c>
      <c r="I192" s="162">
        <v>45069</v>
      </c>
      <c r="J192" s="175">
        <v>0.3</v>
      </c>
      <c r="K192" s="156">
        <v>0</v>
      </c>
      <c r="L192" s="124" t="s">
        <v>244</v>
      </c>
      <c r="M192" s="126">
        <v>2</v>
      </c>
    </row>
    <row r="193" spans="1:13" ht="21.95" customHeight="1">
      <c r="A193" s="234">
        <v>187</v>
      </c>
      <c r="B193" s="119" t="s">
        <v>243</v>
      </c>
      <c r="C193" s="74" t="s">
        <v>150</v>
      </c>
      <c r="D193" s="74" t="s">
        <v>67</v>
      </c>
      <c r="E193" s="134" t="s">
        <v>332</v>
      </c>
      <c r="F193" s="154" t="s">
        <v>304</v>
      </c>
      <c r="G193" s="109" t="s">
        <v>265</v>
      </c>
      <c r="H193" s="124" t="s">
        <v>313</v>
      </c>
      <c r="I193" s="162">
        <v>45071</v>
      </c>
      <c r="J193" s="175">
        <v>0.3</v>
      </c>
      <c r="K193" s="156">
        <v>0</v>
      </c>
      <c r="L193" s="124" t="s">
        <v>244</v>
      </c>
      <c r="M193" s="126">
        <v>2</v>
      </c>
    </row>
    <row r="194" spans="1:13" ht="21.95" customHeight="1">
      <c r="A194" s="234">
        <v>188</v>
      </c>
      <c r="B194" s="119" t="s">
        <v>263</v>
      </c>
      <c r="C194" s="74" t="s">
        <v>174</v>
      </c>
      <c r="D194" s="74" t="s">
        <v>67</v>
      </c>
      <c r="E194" s="134" t="s">
        <v>328</v>
      </c>
      <c r="F194" s="154" t="s">
        <v>308</v>
      </c>
      <c r="G194" s="109" t="s">
        <v>265</v>
      </c>
      <c r="H194" s="124" t="s">
        <v>309</v>
      </c>
      <c r="I194" s="162">
        <v>45071</v>
      </c>
      <c r="J194" s="175">
        <v>3</v>
      </c>
      <c r="K194" s="156">
        <v>0</v>
      </c>
      <c r="L194" s="124" t="s">
        <v>244</v>
      </c>
      <c r="M194" s="126">
        <v>2</v>
      </c>
    </row>
    <row r="195" spans="1:13" ht="21.95" customHeight="1">
      <c r="A195" s="234">
        <v>189</v>
      </c>
      <c r="B195" s="211" t="s">
        <v>298</v>
      </c>
      <c r="C195" s="218" t="s">
        <v>155</v>
      </c>
      <c r="D195" s="74" t="s">
        <v>67</v>
      </c>
      <c r="E195" s="134" t="s">
        <v>328</v>
      </c>
      <c r="F195" s="154" t="s">
        <v>308</v>
      </c>
      <c r="G195" s="109" t="s">
        <v>265</v>
      </c>
      <c r="H195" s="124" t="s">
        <v>309</v>
      </c>
      <c r="I195" s="162">
        <v>45072</v>
      </c>
      <c r="J195" s="175">
        <v>3</v>
      </c>
      <c r="K195" s="156">
        <v>0</v>
      </c>
      <c r="L195" s="124" t="s">
        <v>244</v>
      </c>
      <c r="M195" s="126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41:D143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66:J175 J61:J62 J64:J147 J7:J59 J196:J940" xr:uid="{5C164886-7F82-4596-B605-07A20CF8BAAF}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4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94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4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40" xr:uid="{25163178-4F87-48B9-90B0-ABB574C8CD1D}">
      <formula1>"1, 2"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40" xr:uid="{AC30342E-4A17-466C-8627-F7371231082D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40" xr:uid="{1426DBEC-5F7E-4DE1-9B54-D8A39B1CA1FF}">
      <formula1>"ข้าราชการ, พนักงานราชการ"</formula1>
    </dataValidation>
  </dataValidations>
  <printOptions horizontalCentered="1"/>
  <pageMargins left="7.874015748031496E-2" right="7.874015748031496E-2" top="0.15748031496062992" bottom="7.874015748031496E-2" header="0.11811023622047245" footer="7.874015748031496E-2"/>
  <pageSetup paperSize="9" scale="9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13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25" style="20" customWidth="1"/>
    <col min="2" max="2" width="19.125" style="20" customWidth="1"/>
    <col min="3" max="3" width="10.375" style="20" customWidth="1"/>
    <col min="4" max="4" width="8.25" style="20" customWidth="1"/>
    <col min="5" max="5" width="28.375" style="20" customWidth="1"/>
    <col min="6" max="6" width="8.75" style="20" customWidth="1"/>
    <col min="7" max="7" width="1.375" style="20" customWidth="1"/>
    <col min="8" max="8" width="12.25" style="20" customWidth="1"/>
    <col min="9" max="9" width="9.75" style="20" customWidth="1"/>
    <col min="10" max="10" width="7.375" style="28" customWidth="1"/>
    <col min="11" max="11" width="8.375" style="20" customWidth="1"/>
    <col min="12" max="12" width="9.25" style="20" customWidth="1"/>
    <col min="13" max="13" width="7" style="20" customWidth="1"/>
    <col min="14" max="14" width="0.875" style="20" customWidth="1"/>
    <col min="15" max="15" width="5.125" style="24" customWidth="1"/>
    <col min="16" max="16384" width="9" style="20"/>
  </cols>
  <sheetData>
    <row r="1" spans="1:17" s="11" customFormat="1" ht="36.75" customHeight="1">
      <c r="A1" s="276" t="s">
        <v>72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83"/>
      <c r="O1" s="22"/>
      <c r="P1" s="9"/>
      <c r="Q1" s="10"/>
    </row>
    <row r="2" spans="1:17" s="11" customFormat="1" ht="24.75" customHeight="1">
      <c r="A2" s="6"/>
      <c r="B2" s="4"/>
      <c r="C2" s="30" t="s">
        <v>7</v>
      </c>
      <c r="D2" s="283" t="str">
        <f>เก็บข้อมูลHRD!C2</f>
        <v>สถาบันสุขภาพสัตว์แห่งชาติ</v>
      </c>
      <c r="E2" s="283"/>
      <c r="F2" s="283"/>
      <c r="G2" s="283"/>
      <c r="H2" s="283"/>
      <c r="I2" s="283"/>
      <c r="J2" s="284" t="s">
        <v>74</v>
      </c>
      <c r="K2" s="284"/>
      <c r="L2" s="283" t="str">
        <f>เก็บข้อมูลHRD!J4</f>
        <v>นางสาวเสาวพัตร สอดจันทร์</v>
      </c>
      <c r="M2" s="283"/>
      <c r="N2" s="84"/>
      <c r="O2" s="21"/>
    </row>
    <row r="3" spans="1:17" s="11" customFormat="1" ht="4.5" customHeight="1">
      <c r="A3" s="6"/>
      <c r="B3" s="4"/>
      <c r="C3" s="4"/>
      <c r="D3" s="4"/>
      <c r="E3" s="1"/>
      <c r="F3" s="1"/>
      <c r="G3" s="1"/>
      <c r="H3" s="1"/>
      <c r="I3" s="1"/>
      <c r="J3" s="1"/>
      <c r="K3" s="13"/>
      <c r="L3" s="16"/>
      <c r="M3" s="16"/>
      <c r="N3" s="16"/>
      <c r="O3" s="21"/>
    </row>
    <row r="4" spans="1:17" s="11" customFormat="1" ht="25.5" customHeight="1">
      <c r="A4" s="7"/>
      <c r="B4" s="278" t="s">
        <v>46</v>
      </c>
      <c r="C4" s="279"/>
      <c r="D4" s="106">
        <f>เก็บข้อมูลHRD!D4</f>
        <v>73</v>
      </c>
      <c r="E4" s="31" t="s">
        <v>53</v>
      </c>
      <c r="F4" s="106">
        <f>เก็บข้อมูลHRD!F4</f>
        <v>118</v>
      </c>
      <c r="G4" s="32"/>
      <c r="H4" s="33" t="s">
        <v>47</v>
      </c>
      <c r="I4" s="280">
        <f>เก็บข้อมูลHRD!H4</f>
        <v>2566</v>
      </c>
      <c r="J4" s="281"/>
      <c r="K4" s="282" t="s">
        <v>45</v>
      </c>
      <c r="L4" s="282"/>
      <c r="M4" s="34">
        <f>เก็บข้อมูลHRD!L4:M4</f>
        <v>45182</v>
      </c>
      <c r="N4" s="85"/>
      <c r="O4" s="23"/>
      <c r="P4" s="18"/>
    </row>
    <row r="5" spans="1:17" s="26" customFormat="1" ht="5.25" customHeight="1">
      <c r="A5" s="8"/>
      <c r="B5" s="275"/>
      <c r="C5" s="275"/>
      <c r="D5" s="29"/>
      <c r="E5" s="29"/>
      <c r="F5" s="3"/>
      <c r="G5" s="3"/>
      <c r="H5" s="5"/>
      <c r="I5" s="14"/>
      <c r="J5" s="5"/>
      <c r="K5" s="15"/>
      <c r="L5" s="17"/>
      <c r="M5" s="17"/>
      <c r="N5" s="17"/>
      <c r="O5" s="19"/>
      <c r="P5" s="25"/>
      <c r="Q5" s="25"/>
    </row>
    <row r="6" spans="1:17" s="26" customFormat="1" ht="25.5" customHeight="1">
      <c r="A6" s="294" t="s">
        <v>13</v>
      </c>
      <c r="B6" s="291" t="s">
        <v>34</v>
      </c>
      <c r="C6" s="292"/>
      <c r="D6" s="292"/>
      <c r="E6" s="292"/>
      <c r="F6" s="293"/>
      <c r="G6" s="35"/>
      <c r="H6" s="269" t="s">
        <v>32</v>
      </c>
      <c r="I6" s="269"/>
      <c r="J6" s="269"/>
      <c r="K6" s="268" t="s">
        <v>33</v>
      </c>
      <c r="L6" s="268"/>
      <c r="M6" s="268"/>
      <c r="N6" s="86"/>
      <c r="O6" s="19"/>
      <c r="P6" s="25"/>
      <c r="Q6" s="25"/>
    </row>
    <row r="7" spans="1:17" ht="24.95" customHeight="1">
      <c r="A7" s="295"/>
      <c r="B7" s="308" t="s">
        <v>51</v>
      </c>
      <c r="C7" s="309"/>
      <c r="D7" s="310"/>
      <c r="E7" s="306" t="s">
        <v>67</v>
      </c>
      <c r="F7" s="306"/>
      <c r="G7" s="38"/>
      <c r="H7" s="273" t="s">
        <v>15</v>
      </c>
      <c r="I7" s="273"/>
      <c r="J7" s="39">
        <f>COUNTIF(เก็บข้อมูลHRD!F7:F1946,"ความรู้/ทักษะเฉพาะทางในสายงาน")</f>
        <v>14</v>
      </c>
      <c r="K7" s="270" t="s">
        <v>48</v>
      </c>
      <c r="L7" s="270"/>
      <c r="M7" s="40">
        <f>COUNTIF(เก็บข้อมูลHRD!G7:G1946,"อบรมกับหน่วยงานนอกกรมฯ")</f>
        <v>0</v>
      </c>
      <c r="N7" s="88"/>
    </row>
    <row r="8" spans="1:17" ht="24.95" customHeight="1">
      <c r="A8" s="295"/>
      <c r="B8" s="288" t="s">
        <v>8</v>
      </c>
      <c r="C8" s="288"/>
      <c r="D8" s="36">
        <f t="array" ref="D8">COUNTIFS(เก็บข้อมูลHRD!D7:D1946,"ข้าราชการ",เก็บข้อมูลHRD!M7:M1946,"1")</f>
        <v>0</v>
      </c>
      <c r="E8" s="37" t="s">
        <v>10</v>
      </c>
      <c r="F8" s="36">
        <f t="array" ref="F8">COUNTIFS(เก็บข้อมูลHRD!D7:D1946,"พนักงานราชการ",เก็บข้อมูลHRD!M7:M1946,"1")</f>
        <v>0</v>
      </c>
      <c r="G8" s="38"/>
      <c r="H8" s="273" t="s">
        <v>16</v>
      </c>
      <c r="I8" s="273"/>
      <c r="J8" s="39">
        <f>COUNTIF(เก็บข้อมูลHRD!F7:F1946,"ภาษา")</f>
        <v>0</v>
      </c>
      <c r="K8" s="285" t="s">
        <v>40</v>
      </c>
      <c r="L8" s="285"/>
      <c r="M8" s="40">
        <f>COUNTIF(เก็บข้อมูลHRD!G7:G1946,"อบรมกับหน่วยงานในกรมฯ")</f>
        <v>0</v>
      </c>
      <c r="N8" s="88"/>
      <c r="P8" s="27"/>
    </row>
    <row r="9" spans="1:17" ht="24.95" customHeight="1">
      <c r="A9" s="295"/>
      <c r="B9" s="288" t="s">
        <v>9</v>
      </c>
      <c r="C9" s="288"/>
      <c r="D9" s="41">
        <f t="array" ref="D9">SUMPRODUCT(IF(เก็บข้อมูลHRD!D7:D1946="ข้าราชการ",IF(เก็บข้อมูลHRD!B7:B1946&lt;&gt;"",IF(เก็บข้อมูลHRD!M7:M1946=1,1/COUNTIFS(เก็บข้อมูลHRD!B7:B1946,เก็บข้อมูลHRD!B7:B1946,เก็บข้อมูลHRD!D7:D1946,"ข้าราชการ",เก็บข้อมูลHRD!B7:B1946,"&lt;&gt;",เก็บข้อมูลHRD!M7:M1946,"=1")))))</f>
        <v>0</v>
      </c>
      <c r="E9" s="37" t="s">
        <v>11</v>
      </c>
      <c r="F9" s="36">
        <f t="array" ref="F9">SUMPRODUCT(IF(เก็บข้อมูลHRD!D7:D1946="พนักงานราชการ",IF(เก็บข้อมูลHRD!B7:B1946&lt;&gt;"",IF(เก็บข้อมูลHRD!M7:M1946=1,1/COUNTIFS(เก็บข้อมูลHRD!B7:B1946,เก็บข้อมูลHRD!B7:B1946,เก็บข้อมูลHRD!D7:D1946,"พนักงานราชการ",เก็บข้อมูลHRD!B7:B1946,"&lt;&gt;",เก็บข้อมูลHRD!M7:M1946,"=1")))))</f>
        <v>0</v>
      </c>
      <c r="G9" s="43"/>
      <c r="H9" s="273" t="s">
        <v>17</v>
      </c>
      <c r="I9" s="273"/>
      <c r="J9" s="39">
        <f>COUNTIF(เก็บข้อมูลHRD!F7:F1946,"ภาวะผู้นำ/คุณธรรม/จริยธรรม")</f>
        <v>1</v>
      </c>
      <c r="K9" s="270" t="s">
        <v>49</v>
      </c>
      <c r="L9" s="270"/>
      <c r="M9" s="40">
        <f>COUNTIF(เก็บข้อมูลHRD!G7:G1946,"e-Learning")</f>
        <v>189</v>
      </c>
      <c r="N9" s="88"/>
    </row>
    <row r="10" spans="1:17" ht="24.95" customHeight="1">
      <c r="A10" s="296"/>
      <c r="B10" s="288" t="s">
        <v>75</v>
      </c>
      <c r="C10" s="288"/>
      <c r="D10" s="42">
        <f t="array" ref="D10">D9/D4*100</f>
        <v>0</v>
      </c>
      <c r="E10" s="37" t="s">
        <v>76</v>
      </c>
      <c r="F10" s="42">
        <f t="array" ref="F10">F9/F4*100</f>
        <v>0</v>
      </c>
      <c r="G10" s="44"/>
      <c r="H10" s="273" t="s">
        <v>18</v>
      </c>
      <c r="I10" s="273"/>
      <c r="J10" s="39">
        <f t="array" ref="J10">COUNTIF(เก็บข้อมูลHRD!F7:F946,"จิตอาสา/บริการ")</f>
        <v>0</v>
      </c>
      <c r="K10" s="270" t="s">
        <v>23</v>
      </c>
      <c r="L10" s="270"/>
      <c r="M10" s="40">
        <f>COUNTIF(เก็บข้อมูลHRD!G7:G1946,"ชุมชนนักปฏิบัติ(CoP)")</f>
        <v>0</v>
      </c>
      <c r="N10" s="88"/>
    </row>
    <row r="11" spans="1:17" ht="24.95" customHeight="1">
      <c r="A11" s="303" t="s">
        <v>14</v>
      </c>
      <c r="B11" s="300" t="s">
        <v>35</v>
      </c>
      <c r="C11" s="301"/>
      <c r="D11" s="301"/>
      <c r="E11" s="301"/>
      <c r="F11" s="302"/>
      <c r="G11" s="38"/>
      <c r="H11" s="273" t="s">
        <v>19</v>
      </c>
      <c r="I11" s="273"/>
      <c r="J11" s="39">
        <f>COUNTIF(เก็บข้อมูลHRD!F7:F1946,"ความรับผิดชอบ/ซื่อสัตย์สุจริต")</f>
        <v>0</v>
      </c>
      <c r="K11" s="270" t="s">
        <v>26</v>
      </c>
      <c r="L11" s="270"/>
      <c r="M11" s="40">
        <f>COUNTIF(เก็บข้อมูลHRD!G7:G1946,"สอนงาน")</f>
        <v>0</v>
      </c>
      <c r="N11" s="88"/>
    </row>
    <row r="12" spans="1:17" ht="24.95" customHeight="1">
      <c r="A12" s="304"/>
      <c r="B12" s="297" t="s">
        <v>51</v>
      </c>
      <c r="C12" s="298"/>
      <c r="D12" s="299"/>
      <c r="E12" s="307" t="s">
        <v>67</v>
      </c>
      <c r="F12" s="307"/>
      <c r="G12" s="38"/>
      <c r="H12" s="273" t="s">
        <v>20</v>
      </c>
      <c r="I12" s="273"/>
      <c r="J12" s="39">
        <f>COUNTIF(เก็บข้อมูลHRD!F7:F1946,"ทำงานเป็นทีม")</f>
        <v>0</v>
      </c>
      <c r="K12" s="270" t="s">
        <v>27</v>
      </c>
      <c r="L12" s="270"/>
      <c r="M12" s="40">
        <f>COUNTIF(เก็บข้อมูลHRD!G7:G1946,"มอบหมายงาน")</f>
        <v>0</v>
      </c>
      <c r="N12" s="88"/>
    </row>
    <row r="13" spans="1:17" ht="24.95" customHeight="1">
      <c r="A13" s="304"/>
      <c r="B13" s="272" t="s">
        <v>8</v>
      </c>
      <c r="C13" s="272"/>
      <c r="D13" s="36">
        <f t="array" ref="D13">COUNTIFS(เก็บข้อมูลHRD!D7:D1946,"ข้าราชการ",เก็บข้อมูลHRD!M7:M1946,"2")</f>
        <v>71</v>
      </c>
      <c r="E13" s="37" t="s">
        <v>10</v>
      </c>
      <c r="F13" s="36">
        <f t="array" ref="F13">COUNTIFS(เก็บข้อมูลHRD!D7:D1946,"พนักงานราชการ",เก็บข้อมูลHRD!M7:M1946,"2")</f>
        <v>118</v>
      </c>
      <c r="G13" s="43"/>
      <c r="H13" s="273" t="s">
        <v>24</v>
      </c>
      <c r="I13" s="273"/>
      <c r="J13" s="39">
        <f>COUNTIF(เก็บข้อมูลHRD!F7:F1946,"คิดค้น/ใช้นวัตกรรมใหม่ๆ")</f>
        <v>0</v>
      </c>
      <c r="K13" s="270" t="s">
        <v>28</v>
      </c>
      <c r="L13" s="270"/>
      <c r="M13" s="40">
        <f>COUNTIF(เก็บข้อมูลHRD!G7:G1946,"ดูงานนอกสถานที่")</f>
        <v>0</v>
      </c>
      <c r="N13" s="88"/>
      <c r="Q13" s="20" t="s">
        <v>57</v>
      </c>
    </row>
    <row r="14" spans="1:17" ht="24.95" customHeight="1">
      <c r="A14" s="304"/>
      <c r="B14" s="272" t="s">
        <v>9</v>
      </c>
      <c r="C14" s="272"/>
      <c r="D14" s="36">
        <f t="array" ref="D14">SUMPRODUCT(IF(เก็บข้อมูลHRD!D7:D1946="ข้าราชการ",IF(เก็บข้อมูลHRD!B7:B1946&lt;&gt;"",IF(เก็บข้อมูลHRD!M7:M1946=2,1/COUNTIFS(เก็บข้อมูลHRD!B7:B1946,เก็บข้อมูลHRD!B7:B1946,เก็บข้อมูลHRD!D7:D1946,"ข้าราชการ",เก็บข้อมูลHRD!B7:B1946,"&lt;&gt;",เก็บข้อมูลHRD!M7:M1946,"=2")))))</f>
        <v>71</v>
      </c>
      <c r="E14" s="37" t="s">
        <v>11</v>
      </c>
      <c r="F14" s="36">
        <f t="array" ref="F14">SUMPRODUCT(IF(เก็บข้อมูลHRD!D7:D1946="พนักงานราชการ",IF(เก็บข้อมูลHRD!B7:B1946&lt;&gt;"",IF(เก็บข้อมูลHRD!M7:M1946=2,1/COUNTIFS(เก็บข้อมูลHRD!B7:B1946,เก็บข้อมูลHRD!B7:B1946,เก็บข้อมูลHRD!D7:D1946,"พนักงานราชการ",เก็บข้อมูลHRD!B7:B1946,"&lt;&gt;",เก็บข้อมูลHRD!M7:M1946,"=2")))))</f>
        <v>118</v>
      </c>
      <c r="G14" s="44"/>
      <c r="H14" s="273" t="s">
        <v>25</v>
      </c>
      <c r="I14" s="273"/>
      <c r="J14" s="39">
        <f>COUNTIF(เก็บข้อมูลHRD!F7:F1946,"กฎหมาย/กฎระเบียบฯ")</f>
        <v>0</v>
      </c>
      <c r="K14" s="270" t="s">
        <v>29</v>
      </c>
      <c r="L14" s="270"/>
      <c r="M14" s="40">
        <f>COUNTIF(เก็บข้อมูลHRD!G7:G1946,"หมุนเวียนงาน")</f>
        <v>0</v>
      </c>
      <c r="N14" s="88"/>
    </row>
    <row r="15" spans="1:17" ht="24.95" customHeight="1">
      <c r="A15" s="305"/>
      <c r="B15" s="272" t="s">
        <v>75</v>
      </c>
      <c r="C15" s="272"/>
      <c r="D15" s="42">
        <f>D14/D4*100</f>
        <v>97.260273972602747</v>
      </c>
      <c r="E15" s="37" t="s">
        <v>76</v>
      </c>
      <c r="F15" s="42">
        <f>F14/F4*100</f>
        <v>100</v>
      </c>
      <c r="G15" s="38"/>
      <c r="H15" s="273" t="s">
        <v>21</v>
      </c>
      <c r="I15" s="273"/>
      <c r="J15" s="39">
        <f>COUNTIF(เก็บข้อมูลHRD!F7:F1946,"การใช้เทคโนโลยี")</f>
        <v>174</v>
      </c>
      <c r="K15" s="270" t="s">
        <v>30</v>
      </c>
      <c r="L15" s="270"/>
      <c r="M15" s="40">
        <f>COUNTIF(เก็บข้อมูลHRD!G7:G1946,"เรียนรู้ด้วยตนเอง")</f>
        <v>0</v>
      </c>
      <c r="N15" s="88"/>
    </row>
    <row r="16" spans="1:17" ht="24.95" customHeight="1">
      <c r="A16" s="315" t="s">
        <v>12</v>
      </c>
      <c r="B16" s="289" t="s">
        <v>36</v>
      </c>
      <c r="C16" s="289"/>
      <c r="D16" s="289"/>
      <c r="E16" s="289"/>
      <c r="F16" s="290"/>
      <c r="G16" s="38"/>
      <c r="H16" s="273" t="s">
        <v>22</v>
      </c>
      <c r="I16" s="273"/>
      <c r="J16" s="39">
        <f>COUNTIF(เก็บข้อมูลHRD!F7:F1946,"ทักษะการคิด")</f>
        <v>0</v>
      </c>
      <c r="K16" s="270" t="s">
        <v>31</v>
      </c>
      <c r="L16" s="270"/>
      <c r="M16" s="40">
        <f>COUNTIF(เก็บข้อมูลHRD!G7:G1946,"อื่นๆ")</f>
        <v>0</v>
      </c>
      <c r="N16" s="88"/>
    </row>
    <row r="17" spans="1:18" ht="23.25" customHeight="1">
      <c r="A17" s="315"/>
      <c r="B17" s="289" t="s">
        <v>51</v>
      </c>
      <c r="C17" s="289"/>
      <c r="D17" s="290"/>
      <c r="E17" s="316" t="s">
        <v>67</v>
      </c>
      <c r="F17" s="316"/>
      <c r="G17" s="43"/>
      <c r="H17" s="271" t="s">
        <v>52</v>
      </c>
      <c r="I17" s="271"/>
      <c r="J17" s="96">
        <f>SUM(J7:J16)</f>
        <v>189</v>
      </c>
      <c r="K17" s="271" t="s">
        <v>52</v>
      </c>
      <c r="L17" s="271"/>
      <c r="M17" s="97">
        <f>SUM(M7:M16)</f>
        <v>189</v>
      </c>
      <c r="N17" s="88"/>
    </row>
    <row r="18" spans="1:18" ht="24.95" customHeight="1">
      <c r="A18" s="315"/>
      <c r="B18" s="274" t="s">
        <v>8</v>
      </c>
      <c r="C18" s="272"/>
      <c r="D18" s="36">
        <f>COUNTIF(เก็บข้อมูลHRD!D7:D1946,"ข้าราชการ")</f>
        <v>71</v>
      </c>
      <c r="E18" s="37" t="s">
        <v>10</v>
      </c>
      <c r="F18" s="36">
        <f t="array" ref="F18">COUNTIF(เก็บข้อมูลHRD!D7:D1946,"พนักงานราชการ")</f>
        <v>118</v>
      </c>
      <c r="G18" s="44"/>
      <c r="H18" s="312" t="s">
        <v>68</v>
      </c>
      <c r="I18" s="313"/>
      <c r="J18" s="313"/>
      <c r="K18" s="313"/>
      <c r="L18" s="313"/>
      <c r="M18" s="313"/>
      <c r="N18" s="44"/>
    </row>
    <row r="19" spans="1:18" ht="28.5" customHeight="1">
      <c r="A19" s="315"/>
      <c r="B19" s="274" t="s">
        <v>9</v>
      </c>
      <c r="C19" s="272"/>
      <c r="D19" s="36">
        <f t="array" ref="D19">SUMPRODUCT(IF(เก็บข้อมูลHRD!D7:D1946="ข้าราชการ",IF(เก็บข้อมูลHRD!B7:B1946&lt;&gt;"",1/COUNTIFS(เก็บข้อมูลHRD!B7:B1946,เก็บข้อมูลHRD!B7:B1946,เก็บข้อมูลHRD!D7:D1946,"ข้าราชการ",เก็บข้อมูลHRD!B7:B1946,"&lt;&gt;"))))</f>
        <v>71</v>
      </c>
      <c r="E19" s="37" t="s">
        <v>11</v>
      </c>
      <c r="F19" s="36">
        <f t="array" ref="F19">SUMPRODUCT(IF(เก็บข้อมูลHRD!D7:D1946="พนักงานราชการ",IF(เก็บข้อมูลHRD!B7:B1946&lt;&gt;"",1/COUNTIFS(เก็บข้อมูลHRD!B7:B1946,เก็บข้อมูลHRD!B7:B1946,เก็บข้อมูลHRD!D7:D1946,"พนักงานราชการ",เก็บข้อมูลHRD!B7:B1946,"&lt;&gt;"))))</f>
        <v>118</v>
      </c>
      <c r="G19" s="43"/>
      <c r="H19" s="314"/>
      <c r="I19" s="314"/>
      <c r="J19" s="314"/>
      <c r="K19" s="314"/>
      <c r="L19" s="314"/>
      <c r="M19" s="314"/>
      <c r="N19" s="87"/>
    </row>
    <row r="20" spans="1:18" ht="24.95" customHeight="1">
      <c r="A20" s="315"/>
      <c r="B20" s="274" t="s">
        <v>75</v>
      </c>
      <c r="C20" s="272"/>
      <c r="D20" s="42">
        <f>D19/D4*100</f>
        <v>97.260273972602747</v>
      </c>
      <c r="E20" s="37" t="s">
        <v>76</v>
      </c>
      <c r="F20" s="42">
        <f>F19/F4*100</f>
        <v>100</v>
      </c>
      <c r="G20" s="44"/>
      <c r="H20" s="314"/>
      <c r="I20" s="314"/>
      <c r="J20" s="314"/>
      <c r="K20" s="314"/>
      <c r="L20" s="314"/>
      <c r="M20" s="314"/>
      <c r="N20" s="49"/>
    </row>
    <row r="21" spans="1:18" ht="25.5" customHeight="1">
      <c r="A21" s="315"/>
      <c r="B21" s="286" t="s">
        <v>39</v>
      </c>
      <c r="C21" s="286"/>
      <c r="D21" s="286"/>
      <c r="E21" s="286"/>
      <c r="F21" s="287"/>
      <c r="G21" s="107"/>
      <c r="H21" s="314"/>
      <c r="I21" s="314"/>
      <c r="J21" s="314"/>
      <c r="K21" s="314"/>
      <c r="L21" s="314"/>
      <c r="M21" s="314"/>
      <c r="N21" s="49"/>
      <c r="R21" s="20" t="s">
        <v>57</v>
      </c>
    </row>
    <row r="22" spans="1:18" ht="24" customHeight="1">
      <c r="A22" s="315"/>
      <c r="B22" s="317" t="s">
        <v>38</v>
      </c>
      <c r="C22" s="318"/>
      <c r="D22" s="45">
        <f t="array" ref="D22">SUMPRODUCT(IF(เก็บข้อมูลHRD!L7:L1946="มี",IF(เก็บข้อมูลHRD!B7:B1946&lt;&gt;"",1/COUNTIFS(เก็บข้อมูลHRD!B7:B1946,เก็บข้อมูลHRD!B7:B1946,เก็บข้อมูลHRD!L7:L1946,"มี",เก็บข้อมูลHRD!B7:B1946,"&lt;&gt;"))))</f>
        <v>189</v>
      </c>
      <c r="E22" s="37" t="s">
        <v>37</v>
      </c>
      <c r="F22" s="42">
        <f t="array" ref="F22">(D22/SUMPRODUCT((เก็บข้อมูลHRD!B7:B1946&lt;&gt;"")/COUNTIF(เก็บข้อมูลHRD!B7:B1946,เก็บข้อมูลHRD!B7:B1946&amp;"")))*100</f>
        <v>100</v>
      </c>
      <c r="G22" s="108"/>
      <c r="H22" s="314"/>
      <c r="I22" s="314"/>
      <c r="J22" s="314"/>
      <c r="K22" s="314"/>
      <c r="L22" s="314"/>
      <c r="M22" s="314"/>
      <c r="N22" s="49"/>
    </row>
    <row r="23" spans="1:18" ht="24">
      <c r="A23" s="315"/>
      <c r="B23" s="286" t="s">
        <v>41</v>
      </c>
      <c r="C23" s="286"/>
      <c r="D23" s="286"/>
      <c r="E23" s="286"/>
      <c r="F23" s="287"/>
      <c r="G23" s="108"/>
      <c r="H23" s="314"/>
      <c r="I23" s="314"/>
      <c r="J23" s="314"/>
      <c r="K23" s="314"/>
      <c r="L23" s="314"/>
      <c r="M23" s="314"/>
      <c r="N23" s="108"/>
    </row>
    <row r="24" spans="1:18" ht="21.75" customHeight="1">
      <c r="A24" s="315"/>
      <c r="B24" s="317" t="s">
        <v>42</v>
      </c>
      <c r="C24" s="318"/>
      <c r="D24" s="46">
        <f t="array" ref="D24">SUM(เก็บข้อมูลHRD!K7:K1946)</f>
        <v>0</v>
      </c>
      <c r="E24" s="47" t="s">
        <v>58</v>
      </c>
      <c r="F24" s="48" t="e">
        <f t="array" ref="F24">AVERAGEIF(เก็บข้อมูลHRD!K7:K1946,"&lt;&gt;0")</f>
        <v>#DIV/0!</v>
      </c>
      <c r="G24" s="108"/>
      <c r="H24" s="311" t="s">
        <v>61</v>
      </c>
      <c r="I24" s="311"/>
      <c r="J24" s="311"/>
      <c r="K24" s="311"/>
      <c r="L24" s="311"/>
      <c r="M24" s="108"/>
      <c r="N24" s="108"/>
    </row>
    <row r="25" spans="1:18">
      <c r="B25" s="267"/>
      <c r="C25" s="267"/>
      <c r="D25" s="267"/>
      <c r="E25" s="26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94"/>
  <sheetViews>
    <sheetView workbookViewId="0">
      <selection activeCell="G195" sqref="G195"/>
    </sheetView>
  </sheetViews>
  <sheetFormatPr defaultColWidth="9" defaultRowHeight="26.25"/>
  <cols>
    <col min="1" max="1" width="10.375" style="102" customWidth="1"/>
    <col min="2" max="2" width="42" style="103" customWidth="1"/>
    <col min="3" max="3" width="37.625" style="104" customWidth="1"/>
    <col min="4" max="4" width="44.75" style="102" customWidth="1"/>
    <col min="5" max="16384" width="9" style="89"/>
  </cols>
  <sheetData>
    <row r="1" spans="1:4" ht="35.25">
      <c r="A1" s="320" t="s">
        <v>64</v>
      </c>
      <c r="B1" s="320"/>
      <c r="C1" s="320"/>
      <c r="D1" s="320"/>
    </row>
    <row r="2" spans="1:4" ht="92.25" customHeight="1">
      <c r="A2" s="319" t="s">
        <v>73</v>
      </c>
      <c r="B2" s="319"/>
      <c r="C2" s="319"/>
      <c r="D2" s="319"/>
    </row>
    <row r="3" spans="1:4" ht="186.75" customHeight="1">
      <c r="A3" s="319" t="s">
        <v>70</v>
      </c>
      <c r="B3" s="319"/>
      <c r="C3" s="319"/>
      <c r="D3" s="319"/>
    </row>
    <row r="4" spans="1:4" s="93" customFormat="1" ht="52.5">
      <c r="A4" s="90" t="s">
        <v>56</v>
      </c>
      <c r="B4" s="91" t="s">
        <v>62</v>
      </c>
      <c r="C4" s="92" t="s">
        <v>1</v>
      </c>
      <c r="D4" s="94" t="s">
        <v>65</v>
      </c>
    </row>
    <row r="5" spans="1:4">
      <c r="A5" s="117">
        <v>1</v>
      </c>
      <c r="B5" s="243" t="s">
        <v>301</v>
      </c>
      <c r="C5" s="244" t="s">
        <v>270</v>
      </c>
      <c r="D5" s="138" t="str">
        <f>IF(COUNTIF(เก็บข้อมูลHRD!$B$7:$B$1946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17">
        <v>2</v>
      </c>
      <c r="B6" s="243" t="s">
        <v>269</v>
      </c>
      <c r="C6" s="244" t="s">
        <v>270</v>
      </c>
      <c r="D6" s="138" t="str">
        <f>IF(COUNTIF(เก็บข้อมูลHRD!$B$7:$B$1946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>
      <c r="A7" s="117">
        <v>3</v>
      </c>
      <c r="B7" s="245" t="s">
        <v>78</v>
      </c>
      <c r="C7" s="246" t="s">
        <v>79</v>
      </c>
      <c r="D7" s="138" t="str">
        <f>IF(COUNTIF(เก็บข้อมูลHRD!$B$7:$B$1946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17">
        <v>4</v>
      </c>
      <c r="B8" s="245" t="s">
        <v>80</v>
      </c>
      <c r="C8" s="246" t="s">
        <v>79</v>
      </c>
      <c r="D8" s="138" t="str">
        <f>IF(COUNTIF(เก็บข้อมูลHRD!$B$7:$B$1946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17">
        <v>5</v>
      </c>
      <c r="B9" s="245" t="s">
        <v>89</v>
      </c>
      <c r="C9" s="246" t="s">
        <v>79</v>
      </c>
      <c r="D9" s="138" t="str">
        <f>IF(COUNTIF(เก็บข้อมูลHRD!$B$7:$B$1946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17">
        <v>6</v>
      </c>
      <c r="B10" s="245" t="s">
        <v>82</v>
      </c>
      <c r="C10" s="246" t="s">
        <v>79</v>
      </c>
      <c r="D10" s="138" t="str">
        <f>IF(COUNTIF(เก็บข้อมูลHRD!$B$7:$B$1946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17">
        <v>7</v>
      </c>
      <c r="B11" s="247" t="s">
        <v>256</v>
      </c>
      <c r="C11" s="246" t="s">
        <v>81</v>
      </c>
      <c r="D11" s="138" t="str">
        <f>IF(COUNTIF(เก็บข้อมูลHRD!$B$7:$B$1946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17">
        <v>8</v>
      </c>
      <c r="B12" s="245" t="s">
        <v>106</v>
      </c>
      <c r="C12" s="246" t="s">
        <v>91</v>
      </c>
      <c r="D12" s="138" t="str">
        <f>IF(COUNTIF(เก็บข้อมูลHRD!$B$7:$B$1946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17">
        <v>9</v>
      </c>
      <c r="B13" s="136" t="s">
        <v>271</v>
      </c>
      <c r="C13" s="137" t="s">
        <v>66</v>
      </c>
      <c r="D13" s="138" t="str">
        <f>IF(COUNTIF(เก็บข้อมูลHRD!$B$7:$B$1946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17">
        <v>10</v>
      </c>
      <c r="B14" s="245" t="s">
        <v>132</v>
      </c>
      <c r="C14" s="246" t="s">
        <v>88</v>
      </c>
      <c r="D14" s="138" t="str">
        <f>IF(COUNTIF(เก็บข้อมูลHRD!$B$7:$B$1946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17">
        <v>11</v>
      </c>
      <c r="B15" s="245" t="s">
        <v>247</v>
      </c>
      <c r="C15" s="246" t="s">
        <v>81</v>
      </c>
      <c r="D15" s="138" t="str">
        <f>IF(COUNTIF(เก็บข้อมูลHRD!$B$7:$B$1946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17">
        <v>12</v>
      </c>
      <c r="B16" s="245" t="s">
        <v>248</v>
      </c>
      <c r="C16" s="246" t="s">
        <v>83</v>
      </c>
      <c r="D16" s="138" t="str">
        <f>IF(COUNTIF(เก็บข้อมูลHRD!$B$7:$B$1946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17">
        <v>13</v>
      </c>
      <c r="B17" s="245" t="s">
        <v>84</v>
      </c>
      <c r="C17" s="246" t="s">
        <v>83</v>
      </c>
      <c r="D17" s="138" t="str">
        <f>IF(COUNTIF(เก็บข้อมูลHRD!$B$7:$B$1946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17">
        <v>14</v>
      </c>
      <c r="B18" s="245" t="s">
        <v>85</v>
      </c>
      <c r="C18" s="246" t="s">
        <v>83</v>
      </c>
      <c r="D18" s="138" t="str">
        <f>IF(COUNTIF(เก็บข้อมูลHRD!$B$7:$B$1946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17">
        <v>15</v>
      </c>
      <c r="B19" s="248" t="s">
        <v>90</v>
      </c>
      <c r="C19" s="246" t="s">
        <v>91</v>
      </c>
      <c r="D19" s="138" t="str">
        <f>IF(COUNTIF(เก็บข้อมูลHRD!$B$7:$B$1946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17">
        <v>16</v>
      </c>
      <c r="B20" s="245" t="s">
        <v>92</v>
      </c>
      <c r="C20" s="246" t="s">
        <v>87</v>
      </c>
      <c r="D20" s="138" t="str">
        <f>IF(COUNTIF(เก็บข้อมูลHRD!$B$7:$B$1946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117">
        <v>17</v>
      </c>
      <c r="B21" s="149" t="s">
        <v>93</v>
      </c>
      <c r="C21" s="246" t="s">
        <v>91</v>
      </c>
      <c r="D21" s="138" t="str">
        <f>IF(COUNTIF(เก็บข้อมูลHRD!$B$7:$B$1946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17">
        <v>18</v>
      </c>
      <c r="B22" s="245" t="s">
        <v>94</v>
      </c>
      <c r="C22" s="246" t="s">
        <v>87</v>
      </c>
      <c r="D22" s="138" t="str">
        <f>IF(COUNTIF(เก็บข้อมูลHRD!$B$7:$B$1946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17">
        <v>19</v>
      </c>
      <c r="B23" s="245" t="s">
        <v>96</v>
      </c>
      <c r="C23" s="246" t="s">
        <v>97</v>
      </c>
      <c r="D23" s="138" t="str">
        <f>IF(COUNTIF(เก็บข้อมูลHRD!$B$7:$B$1946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117">
        <v>20</v>
      </c>
      <c r="B24" s="148" t="s">
        <v>100</v>
      </c>
      <c r="C24" s="246" t="s">
        <v>91</v>
      </c>
      <c r="D24" s="138" t="str">
        <f>IF(COUNTIF(เก็บข้อมูลHRD!$B$7:$B$1946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17">
        <v>21</v>
      </c>
      <c r="B25" s="148" t="s">
        <v>99</v>
      </c>
      <c r="C25" s="246" t="s">
        <v>91</v>
      </c>
      <c r="D25" s="138" t="str">
        <f>IF(COUNTIF(เก็บข้อมูลHRD!$B$7:$B$1946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17">
        <v>22</v>
      </c>
      <c r="B26" s="243" t="s">
        <v>272</v>
      </c>
      <c r="C26" s="246" t="s">
        <v>91</v>
      </c>
      <c r="D26" s="138" t="str">
        <f>IF(COUNTIF(เก็บข้อมูลHRD!$B$7:$B$1946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17">
        <v>23</v>
      </c>
      <c r="B27" s="249" t="s">
        <v>273</v>
      </c>
      <c r="C27" s="246" t="s">
        <v>87</v>
      </c>
      <c r="D27" s="138" t="str">
        <f>IF(COUNTIF(เก็บข้อมูลHRD!$B$7:$B$1946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17">
        <v>24</v>
      </c>
      <c r="B28" s="148" t="s">
        <v>98</v>
      </c>
      <c r="C28" s="246" t="s">
        <v>87</v>
      </c>
      <c r="D28" s="138" t="str">
        <f>IF(COUNTIF(เก็บข้อมูลHRD!$B$7:$B$1946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117">
        <v>25</v>
      </c>
      <c r="B29" s="247" t="s">
        <v>101</v>
      </c>
      <c r="C29" s="246" t="s">
        <v>88</v>
      </c>
      <c r="D29" s="138" t="str">
        <f>IF(COUNTIF(เก็บข้อมูลHRD!$B$7:$B$1946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117">
        <v>26</v>
      </c>
      <c r="B30" s="245" t="s">
        <v>102</v>
      </c>
      <c r="C30" s="246" t="s">
        <v>88</v>
      </c>
      <c r="D30" s="138" t="str">
        <f>IF(COUNTIF(เก็บข้อมูลHRD!$B$7:$B$1946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117">
        <v>27</v>
      </c>
      <c r="B31" s="140" t="s">
        <v>249</v>
      </c>
      <c r="C31" s="141" t="s">
        <v>246</v>
      </c>
      <c r="D31" s="138" t="str">
        <f>IF(COUNTIF(เก็บข้อมูลHRD!$B$7:$B$1946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117">
        <v>28</v>
      </c>
      <c r="B32" s="245" t="s">
        <v>139</v>
      </c>
      <c r="C32" s="246" t="s">
        <v>95</v>
      </c>
      <c r="D32" s="138" t="str">
        <f>IF(COUNTIF(เก็บข้อมูลHRD!$B$7:$B$1946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117">
        <v>29</v>
      </c>
      <c r="B33" s="245" t="s">
        <v>103</v>
      </c>
      <c r="C33" s="246" t="s">
        <v>104</v>
      </c>
      <c r="D33" s="138" t="str">
        <f>IF(COUNTIF(เก็บข้อมูลHRD!$B$7:$B$1946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117">
        <v>30</v>
      </c>
      <c r="B34" s="243" t="s">
        <v>105</v>
      </c>
      <c r="C34" s="246" t="s">
        <v>91</v>
      </c>
      <c r="D34" s="138" t="str">
        <f>IF(COUNTIF(เก็บข้อมูลHRD!$B$7:$B$1946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117">
        <v>31</v>
      </c>
      <c r="B35" s="243" t="s">
        <v>299</v>
      </c>
      <c r="C35" s="246" t="s">
        <v>91</v>
      </c>
      <c r="D35" s="138" t="str">
        <f>IF(COUNTIF(เก็บข้อมูลHRD!$B$7:$B$1946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117">
        <v>32</v>
      </c>
      <c r="B36" s="243" t="s">
        <v>111</v>
      </c>
      <c r="C36" s="246" t="s">
        <v>87</v>
      </c>
      <c r="D36" s="138" t="str">
        <f>IF(COUNTIF(เก็บข้อมูลHRD!$B$7:$B$1946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117">
        <v>33</v>
      </c>
      <c r="B37" s="250" t="s">
        <v>86</v>
      </c>
      <c r="C37" s="246" t="s">
        <v>87</v>
      </c>
      <c r="D37" s="138" t="str">
        <f>IF(COUNTIF(เก็บข้อมูลHRD!$B$7:$B$1946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117">
        <v>34</v>
      </c>
      <c r="B38" s="243" t="s">
        <v>108</v>
      </c>
      <c r="C38" s="246" t="s">
        <v>87</v>
      </c>
      <c r="D38" s="138" t="str">
        <f>IF(COUNTIF(เก็บข้อมูลHRD!$B$7:$B$1946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117">
        <v>35</v>
      </c>
      <c r="B39" s="243" t="s">
        <v>109</v>
      </c>
      <c r="C39" s="246" t="s">
        <v>87</v>
      </c>
      <c r="D39" s="138" t="str">
        <f>IF(COUNTIF(เก็บข้อมูลHRD!$B$7:$B$1946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117">
        <v>36</v>
      </c>
      <c r="B40" s="148" t="s">
        <v>110</v>
      </c>
      <c r="C40" s="246" t="s">
        <v>87</v>
      </c>
      <c r="D40" s="138" t="str">
        <f>IF(COUNTIF(เก็บข้อมูลHRD!$B$7:$B$1946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117">
        <v>37</v>
      </c>
      <c r="B41" s="243" t="s">
        <v>257</v>
      </c>
      <c r="C41" s="246" t="s">
        <v>66</v>
      </c>
      <c r="D41" s="138" t="str">
        <f>IF(COUNTIF(เก็บข้อมูลHRD!$B$7:$B$1946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117">
        <v>38</v>
      </c>
      <c r="B42" s="245" t="s">
        <v>112</v>
      </c>
      <c r="C42" s="246" t="s">
        <v>88</v>
      </c>
      <c r="D42" s="138" t="str">
        <f>IF(COUNTIF(เก็บข้อมูลHRD!$B$7:$B$1946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117">
        <v>39</v>
      </c>
      <c r="B43" s="245" t="s">
        <v>113</v>
      </c>
      <c r="C43" s="246" t="s">
        <v>114</v>
      </c>
      <c r="D43" s="138" t="str">
        <f>IF(COUNTIF(เก็บข้อมูลHRD!$B$7:$B$1946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117">
        <v>40</v>
      </c>
      <c r="B44" s="245" t="s">
        <v>115</v>
      </c>
      <c r="C44" s="246" t="s">
        <v>95</v>
      </c>
      <c r="D44" s="138" t="str">
        <f>IF(COUNTIF(เก็บข้อมูลHRD!$B$7:$B$1946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117">
        <v>41</v>
      </c>
      <c r="B45" s="245" t="s">
        <v>274</v>
      </c>
      <c r="C45" s="246" t="s">
        <v>95</v>
      </c>
      <c r="D45" s="138" t="str">
        <f>IF(COUNTIF(เก็บข้อมูลHRD!$B$7:$B$1946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117">
        <v>42</v>
      </c>
      <c r="B46" s="245" t="s">
        <v>258</v>
      </c>
      <c r="C46" s="246" t="s">
        <v>66</v>
      </c>
      <c r="D46" s="138" t="str">
        <f>IF(COUNTIF(เก็บข้อมูลHRD!$B$7:$B$1946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117">
        <v>43</v>
      </c>
      <c r="B47" s="245" t="s">
        <v>116</v>
      </c>
      <c r="C47" s="246" t="s">
        <v>91</v>
      </c>
      <c r="D47" s="138" t="str">
        <f>IF(COUNTIF(เก็บข้อมูลHRD!$B$7:$B$1946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117">
        <v>44</v>
      </c>
      <c r="B48" s="245" t="s">
        <v>117</v>
      </c>
      <c r="C48" s="246" t="s">
        <v>87</v>
      </c>
      <c r="D48" s="138" t="str">
        <f>IF(COUNTIF(เก็บข้อมูลHRD!$B$7:$B$1946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>
      <c r="A49" s="117">
        <v>45</v>
      </c>
      <c r="B49" s="149" t="s">
        <v>118</v>
      </c>
      <c r="C49" s="246" t="s">
        <v>87</v>
      </c>
      <c r="D49" s="138" t="str">
        <f>IF(COUNTIF(เก็บข้อมูลHRD!$B$7:$B$1946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>
      <c r="A50" s="117">
        <v>46</v>
      </c>
      <c r="B50" s="149" t="s">
        <v>250</v>
      </c>
      <c r="C50" s="246" t="s">
        <v>66</v>
      </c>
      <c r="D50" s="138" t="str">
        <f>IF(COUNTIF(เก็บข้อมูลHRD!$B$7:$B$1946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>
      <c r="A51" s="117">
        <v>47</v>
      </c>
      <c r="B51" s="245" t="s">
        <v>119</v>
      </c>
      <c r="C51" s="246" t="s">
        <v>88</v>
      </c>
      <c r="D51" s="138" t="str">
        <f>IF(COUNTIF(เก็บข้อมูลHRD!$B$7:$B$1946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>
      <c r="A52" s="117">
        <v>48</v>
      </c>
      <c r="B52" s="245" t="s">
        <v>120</v>
      </c>
      <c r="C52" s="246" t="s">
        <v>88</v>
      </c>
      <c r="D52" s="138" t="str">
        <f>IF(COUNTIF(เก็บข้อมูลHRD!$B$7:$B$1946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>
      <c r="A53" s="117">
        <v>49</v>
      </c>
      <c r="B53" s="245" t="s">
        <v>121</v>
      </c>
      <c r="C53" s="246" t="s">
        <v>91</v>
      </c>
      <c r="D53" s="138" t="str">
        <f>IF(COUNTIF(เก็บข้อมูลHRD!$B$7:$B$1946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>
      <c r="A54" s="117">
        <v>50</v>
      </c>
      <c r="B54" s="245" t="s">
        <v>125</v>
      </c>
      <c r="C54" s="246" t="s">
        <v>91</v>
      </c>
      <c r="D54" s="138" t="str">
        <f>IF(COUNTIF(เก็บข้อมูลHRD!$B$7:$B$1946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>
      <c r="A55" s="117">
        <v>51</v>
      </c>
      <c r="B55" s="245" t="s">
        <v>122</v>
      </c>
      <c r="C55" s="246" t="s">
        <v>91</v>
      </c>
      <c r="D55" s="138" t="str">
        <f>IF(COUNTIF(เก็บข้อมูลHRD!$B$7:$B$1946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>
      <c r="A56" s="117">
        <v>52</v>
      </c>
      <c r="B56" s="245" t="s">
        <v>123</v>
      </c>
      <c r="C56" s="246" t="s">
        <v>66</v>
      </c>
      <c r="D56" s="138" t="str">
        <f>IF(COUNTIF(เก็บข้อมูลHRD!$B$7:$B$1946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>
      <c r="A57" s="117">
        <v>53</v>
      </c>
      <c r="B57" s="245" t="s">
        <v>124</v>
      </c>
      <c r="C57" s="246" t="s">
        <v>104</v>
      </c>
      <c r="D57" s="138" t="str">
        <f>IF(COUNTIF(เก็บข้อมูลHRD!$B$7:$B$1946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>
      <c r="A58" s="117">
        <v>54</v>
      </c>
      <c r="B58" s="136" t="s">
        <v>245</v>
      </c>
      <c r="C58" s="137" t="s">
        <v>91</v>
      </c>
      <c r="D58" s="138" t="str">
        <f>IF(COUNTIF(เก็บข้อมูลHRD!$B$7:$B$1946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>
      <c r="A59" s="117">
        <v>55</v>
      </c>
      <c r="B59" s="245" t="s">
        <v>129</v>
      </c>
      <c r="C59" s="246" t="s">
        <v>66</v>
      </c>
      <c r="D59" s="138" t="str">
        <f>IF(COUNTIF(เก็บข้อมูลHRD!$B$7:$B$1946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>
      <c r="A60" s="117">
        <v>56</v>
      </c>
      <c r="B60" s="245" t="s">
        <v>130</v>
      </c>
      <c r="C60" s="246" t="s">
        <v>88</v>
      </c>
      <c r="D60" s="138" t="str">
        <f>IF(COUNTIF(เก็บข้อมูลHRD!$B$7:$B$1946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>
      <c r="A61" s="117">
        <v>57</v>
      </c>
      <c r="B61" s="245" t="s">
        <v>131</v>
      </c>
      <c r="C61" s="246" t="s">
        <v>88</v>
      </c>
      <c r="D61" s="138" t="str">
        <f>IF(COUNTIF(เก็บข้อมูลHRD!$B$7:$B$1946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>
      <c r="A62" s="117">
        <v>58</v>
      </c>
      <c r="B62" s="149" t="s">
        <v>133</v>
      </c>
      <c r="C62" s="246" t="s">
        <v>114</v>
      </c>
      <c r="D62" s="138" t="str">
        <f>IF(COUNTIF(เก็บข้อมูลHRD!$B$7:$B$1946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>
      <c r="A63" s="117">
        <v>59</v>
      </c>
      <c r="B63" s="245" t="s">
        <v>134</v>
      </c>
      <c r="C63" s="246" t="s">
        <v>95</v>
      </c>
      <c r="D63" s="138" t="str">
        <f>IF(COUNTIF(เก็บข้อมูลHRD!$B$7:$B$1946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>
      <c r="A64" s="117">
        <v>60</v>
      </c>
      <c r="B64" s="245" t="s">
        <v>127</v>
      </c>
      <c r="C64" s="246" t="s">
        <v>87</v>
      </c>
      <c r="D64" s="138" t="str">
        <f>IF(COUNTIF(เก็บข้อมูลHRD!$B$7:$B$1946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>
      <c r="A65" s="117">
        <v>61</v>
      </c>
      <c r="B65" s="245" t="s">
        <v>126</v>
      </c>
      <c r="C65" s="246" t="s">
        <v>66</v>
      </c>
      <c r="D65" s="138" t="str">
        <f>IF(COUNTIF(เก็บข้อมูลHRD!$B$7:$B$1946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>
      <c r="A66" s="117">
        <v>62</v>
      </c>
      <c r="B66" s="245" t="s">
        <v>107</v>
      </c>
      <c r="C66" s="246" t="s">
        <v>87</v>
      </c>
      <c r="D66" s="138" t="str">
        <f>IF(COUNTIF(เก็บข้อมูลHRD!$B$7:$B$1946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>
      <c r="A67" s="117">
        <v>63</v>
      </c>
      <c r="B67" s="245" t="s">
        <v>128</v>
      </c>
      <c r="C67" s="246" t="s">
        <v>114</v>
      </c>
      <c r="D67" s="138" t="str">
        <f>IF(COUNTIF(เก็บข้อมูลHRD!$B$7:$B$1946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>
      <c r="A68" s="117">
        <v>64</v>
      </c>
      <c r="B68" s="245" t="s">
        <v>321</v>
      </c>
      <c r="C68" s="246" t="s">
        <v>91</v>
      </c>
      <c r="D68" s="138" t="str">
        <f>IF(COUNTIF(เก็บข้อมูลHRD!$B$7:$B$1946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>
      <c r="A69" s="117">
        <v>65</v>
      </c>
      <c r="B69" s="245" t="s">
        <v>135</v>
      </c>
      <c r="C69" s="246" t="s">
        <v>104</v>
      </c>
      <c r="D69" s="138" t="str">
        <f>IF(COUNTIF(เก็บข้อมูลHRD!$B$7:$B$1946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>
      <c r="A70" s="117">
        <v>66</v>
      </c>
      <c r="B70" s="245" t="s">
        <v>136</v>
      </c>
      <c r="C70" s="246" t="s">
        <v>91</v>
      </c>
      <c r="D70" s="138" t="str">
        <f>IF(COUNTIF(เก็บข้อมูลHRD!$B$7:$B$1946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>
      <c r="A71" s="117">
        <v>67</v>
      </c>
      <c r="B71" s="251" t="s">
        <v>137</v>
      </c>
      <c r="C71" s="246" t="s">
        <v>91</v>
      </c>
      <c r="D71" s="138" t="str">
        <f>IF(COUNTIF(เก็บข้อมูลHRD!$B$7:$B$1946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>
      <c r="A72" s="117">
        <v>68</v>
      </c>
      <c r="B72" s="251" t="s">
        <v>275</v>
      </c>
      <c r="C72" s="246" t="s">
        <v>276</v>
      </c>
      <c r="D72" s="138" t="str">
        <f>IF(COUNTIF(เก็บข้อมูลHRD!$B$7:$B$1946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>
      <c r="A73" s="117">
        <v>69</v>
      </c>
      <c r="B73" s="245" t="s">
        <v>277</v>
      </c>
      <c r="C73" s="246" t="s">
        <v>91</v>
      </c>
      <c r="D73" s="138" t="str">
        <f>IF(COUNTIF(เก็บข้อมูลHRD!$B$7:$B$1946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>
      <c r="A74" s="117">
        <v>70</v>
      </c>
      <c r="B74" s="245" t="s">
        <v>138</v>
      </c>
      <c r="C74" s="246" t="s">
        <v>87</v>
      </c>
      <c r="D74" s="138" t="str">
        <f>IF(COUNTIF(เก็บข้อมูลHRD!$B$7:$B$1946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>
      <c r="A75" s="117">
        <v>71</v>
      </c>
      <c r="B75" s="252" t="s">
        <v>278</v>
      </c>
      <c r="C75" s="246" t="s">
        <v>87</v>
      </c>
      <c r="D75" s="138" t="str">
        <f>IF(COUNTIF(เก็บข้อมูลHRD!$B$7:$B$1946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>
      <c r="A76" s="117">
        <v>72</v>
      </c>
      <c r="B76" s="245" t="s">
        <v>279</v>
      </c>
      <c r="C76" s="246" t="s">
        <v>66</v>
      </c>
      <c r="D76" s="138" t="str">
        <f>IF(COUNTIF(เก็บข้อมูลHRD!$B$7:$B$1946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>
      <c r="A77" s="117">
        <v>73</v>
      </c>
      <c r="B77" s="145" t="s">
        <v>280</v>
      </c>
      <c r="C77" s="144" t="s">
        <v>141</v>
      </c>
      <c r="D77" s="138" t="str">
        <f>IF(COUNTIF(เก็บข้อมูลHRD!$B$7:$B$1946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>
      <c r="A78" s="117">
        <v>74</v>
      </c>
      <c r="B78" s="145" t="s">
        <v>281</v>
      </c>
      <c r="C78" s="144" t="s">
        <v>141</v>
      </c>
      <c r="D78" s="138" t="str">
        <f>IF(COUNTIF(เก็บข้อมูลHRD!$B$7:$B$1946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>
      <c r="A79" s="117">
        <v>75</v>
      </c>
      <c r="B79" s="145" t="s">
        <v>140</v>
      </c>
      <c r="C79" s="144" t="s">
        <v>141</v>
      </c>
      <c r="D79" s="138" t="str">
        <f>IF(COUNTIF(เก็บข้อมูลHRD!$B$7:$B$1946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>
      <c r="A80" s="117">
        <v>76</v>
      </c>
      <c r="B80" s="145" t="s">
        <v>142</v>
      </c>
      <c r="C80" s="144" t="s">
        <v>141</v>
      </c>
      <c r="D80" s="138" t="str">
        <f>IF(COUNTIF(เก็บข้อมูลHRD!$B$7:$B$1946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>
      <c r="A81" s="117">
        <v>77</v>
      </c>
      <c r="B81" s="253" t="s">
        <v>251</v>
      </c>
      <c r="C81" s="144" t="s">
        <v>141</v>
      </c>
      <c r="D81" s="138" t="str">
        <f>IF(COUNTIF(เก็บข้อมูลHRD!$B$7:$B$1946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>
      <c r="A82" s="117">
        <v>78</v>
      </c>
      <c r="B82" s="145" t="s">
        <v>143</v>
      </c>
      <c r="C82" s="144" t="s">
        <v>141</v>
      </c>
      <c r="D82" s="138" t="str">
        <f>IF(COUNTIF(เก็บข้อมูลHRD!$B$7:$B$1946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>
      <c r="A83" s="117">
        <v>79</v>
      </c>
      <c r="B83" s="145" t="s">
        <v>303</v>
      </c>
      <c r="C83" s="144" t="s">
        <v>302</v>
      </c>
      <c r="D83" s="138" t="str">
        <f>IF(COUNTIF(เก็บข้อมูลHRD!$B$7:$B$1946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>
      <c r="A84" s="117">
        <v>80</v>
      </c>
      <c r="B84" s="145" t="s">
        <v>167</v>
      </c>
      <c r="C84" s="144" t="s">
        <v>168</v>
      </c>
      <c r="D84" s="138" t="str">
        <f>IF(COUNTIF(เก็บข้อมูลHRD!$B$7:$B$1946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>
      <c r="A85" s="117">
        <v>81</v>
      </c>
      <c r="B85" s="145" t="s">
        <v>145</v>
      </c>
      <c r="C85" s="144" t="s">
        <v>146</v>
      </c>
      <c r="D85" s="138" t="str">
        <f>IF(COUNTIF(เก็บข้อมูลHRD!$B$7:$B$1946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>
      <c r="A86" s="117">
        <v>82</v>
      </c>
      <c r="B86" s="144" t="s">
        <v>147</v>
      </c>
      <c r="C86" s="144" t="s">
        <v>146</v>
      </c>
      <c r="D86" s="138" t="str">
        <f>IF(COUNTIF(เก็บข้อมูลHRD!$B$7:$B$1946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>
      <c r="A87" s="117">
        <v>83</v>
      </c>
      <c r="B87" s="145" t="s">
        <v>148</v>
      </c>
      <c r="C87" s="144" t="s">
        <v>146</v>
      </c>
      <c r="D87" s="138" t="str">
        <f>IF(COUNTIF(เก็บข้อมูลHRD!$B$7:$B$1946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>
      <c r="A88" s="117">
        <v>84</v>
      </c>
      <c r="B88" s="145" t="s">
        <v>162</v>
      </c>
      <c r="C88" s="144" t="s">
        <v>163</v>
      </c>
      <c r="D88" s="138" t="str">
        <f>IF(COUNTIF(เก็บข้อมูลHRD!$B$7:$B$1946,B88),"ได้รับการพัฒนาแล้ว",IF(B88="","ป้อนรายชื่อบุคลากรเพิ่ม(ถ้ามี)","ยังไม่ได้รับการพัฒนา"))</f>
        <v>ได้รับการพัฒนาแล้ว</v>
      </c>
    </row>
    <row r="89" spans="1:4">
      <c r="A89" s="117">
        <v>85</v>
      </c>
      <c r="B89" s="145" t="s">
        <v>164</v>
      </c>
      <c r="C89" s="144" t="s">
        <v>165</v>
      </c>
      <c r="D89" s="138" t="str">
        <f>IF(COUNTIF(เก็บข้อมูลHRD!$B$7:$B$1946,B89),"ได้รับการพัฒนาแล้ว",IF(B89="","ป้อนรายชื่อบุคลากรเพิ่ม(ถ้ามี)","ยังไม่ได้รับการพัฒนา"))</f>
        <v>ได้รับการพัฒนาแล้ว</v>
      </c>
    </row>
    <row r="90" spans="1:4">
      <c r="A90" s="117">
        <v>86</v>
      </c>
      <c r="B90" s="144" t="s">
        <v>166</v>
      </c>
      <c r="C90" s="144" t="s">
        <v>165</v>
      </c>
      <c r="D90" s="138" t="str">
        <f>IF(COUNTIF(เก็บข้อมูลHRD!$B$7:$B$1946,B90),"ได้รับการพัฒนาแล้ว",IF(B90="","ป้อนรายชื่อบุคลากรเพิ่ม(ถ้ามี)","ยังไม่ได้รับการพัฒนา"))</f>
        <v>ได้รับการพัฒนาแล้ว</v>
      </c>
    </row>
    <row r="91" spans="1:4">
      <c r="A91" s="117">
        <v>87</v>
      </c>
      <c r="B91" s="254" t="s">
        <v>264</v>
      </c>
      <c r="C91" s="144" t="s">
        <v>144</v>
      </c>
      <c r="D91" s="138" t="str">
        <f>IF(COUNTIF(เก็บข้อมูลHRD!$B$7:$B$1946,B91),"ได้รับการพัฒนาแล้ว",IF(B91="","ป้อนรายชื่อบุคลากรเพิ่ม(ถ้ามี)","ยังไม่ได้รับการพัฒนา"))</f>
        <v>ได้รับการพัฒนาแล้ว</v>
      </c>
    </row>
    <row r="92" spans="1:4">
      <c r="A92" s="117">
        <v>88</v>
      </c>
      <c r="B92" s="143" t="s">
        <v>156</v>
      </c>
      <c r="C92" s="143" t="s">
        <v>157</v>
      </c>
      <c r="D92" s="138" t="str">
        <f>IF(COUNTIF(เก็บข้อมูลHRD!$B$7:$B$1946,B92),"ได้รับการพัฒนาแล้ว",IF(B92="","ป้อนรายชื่อบุคลากรเพิ่ม(ถ้ามี)","ยังไม่ได้รับการพัฒนา"))</f>
        <v>ได้รับการพัฒนาแล้ว</v>
      </c>
    </row>
    <row r="93" spans="1:4">
      <c r="A93" s="117">
        <v>89</v>
      </c>
      <c r="B93" s="144" t="s">
        <v>158</v>
      </c>
      <c r="C93" s="144" t="s">
        <v>157</v>
      </c>
      <c r="D93" s="138" t="str">
        <f>IF(COUNTIF(เก็บข้อมูลHRD!$B$7:$B$1946,B93),"ได้รับการพัฒนาแล้ว",IF(B93="","ป้อนรายชื่อบุคลากรเพิ่ม(ถ้ามี)","ยังไม่ได้รับการพัฒนา"))</f>
        <v>ได้รับการพัฒนาแล้ว</v>
      </c>
    </row>
    <row r="94" spans="1:4">
      <c r="A94" s="117">
        <v>90</v>
      </c>
      <c r="B94" s="253" t="s">
        <v>160</v>
      </c>
      <c r="C94" s="253" t="s">
        <v>161</v>
      </c>
      <c r="D94" s="138" t="str">
        <f>IF(COUNTIF(เก็บข้อมูลHRD!$B$7:$B$1946,B94),"ได้รับการพัฒนาแล้ว",IF(B94="","ป้อนรายชื่อบุคลากรเพิ่ม(ถ้ามี)","ยังไม่ได้รับการพัฒนา"))</f>
        <v>ได้รับการพัฒนาแล้ว</v>
      </c>
    </row>
    <row r="95" spans="1:4">
      <c r="A95" s="117">
        <v>91</v>
      </c>
      <c r="B95" s="144" t="s">
        <v>169</v>
      </c>
      <c r="C95" s="144" t="s">
        <v>146</v>
      </c>
      <c r="D95" s="138" t="str">
        <f>IF(COUNTIF(เก็บข้อมูลHRD!$B$7:$B$1946,B95),"ได้รับการพัฒนาแล้ว",IF(B95="","ป้อนรายชื่อบุคลากรเพิ่ม(ถ้ามี)","ยังไม่ได้รับการพัฒนา"))</f>
        <v>ได้รับการพัฒนาแล้ว</v>
      </c>
    </row>
    <row r="96" spans="1:4">
      <c r="A96" s="117">
        <v>92</v>
      </c>
      <c r="B96" s="145" t="s">
        <v>151</v>
      </c>
      <c r="C96" s="144" t="s">
        <v>146</v>
      </c>
      <c r="D96" s="138" t="str">
        <f>IF(COUNTIF(เก็บข้อมูลHRD!$B$7:$B$1946,B96),"ได้รับการพัฒนาแล้ว",IF(B96="","ป้อนรายชื่อบุคลากรเพิ่ม(ถ้ามี)","ยังไม่ได้รับการพัฒนา"))</f>
        <v>ได้รับการพัฒนาแล้ว</v>
      </c>
    </row>
    <row r="97" spans="1:4">
      <c r="A97" s="117">
        <v>93</v>
      </c>
      <c r="B97" s="143" t="s">
        <v>172</v>
      </c>
      <c r="C97" s="142" t="s">
        <v>150</v>
      </c>
      <c r="D97" s="138" t="str">
        <f>IF(COUNTIF(เก็บข้อมูลHRD!$B$7:$B$1946,B97),"ได้รับการพัฒนาแล้ว",IF(B97="","ป้อนรายชื่อบุคลากรเพิ่ม(ถ้ามี)","ยังไม่ได้รับการพัฒนา"))</f>
        <v>ได้รับการพัฒนาแล้ว</v>
      </c>
    </row>
    <row r="98" spans="1:4">
      <c r="A98" s="117">
        <v>94</v>
      </c>
      <c r="B98" s="145" t="s">
        <v>149</v>
      </c>
      <c r="C98" s="144" t="s">
        <v>150</v>
      </c>
      <c r="D98" s="138" t="str">
        <f>IF(COUNTIF(เก็บข้อมูลHRD!$B$7:$B$1946,B98),"ได้รับการพัฒนาแล้ว",IF(B98="","ป้อนรายชื่อบุคลากรเพิ่ม(ถ้ามี)","ยังไม่ได้รับการพัฒนา"))</f>
        <v>ได้รับการพัฒนาแล้ว</v>
      </c>
    </row>
    <row r="99" spans="1:4">
      <c r="A99" s="117">
        <v>95</v>
      </c>
      <c r="B99" s="143" t="s">
        <v>170</v>
      </c>
      <c r="C99" s="142" t="s">
        <v>171</v>
      </c>
      <c r="D99" s="138" t="str">
        <f>IF(COUNTIF(เก็บข้อมูลHRD!$B$7:$B$1946,B99),"ได้รับการพัฒนาแล้ว",IF(B99="","ป้อนรายชื่อบุคลากรเพิ่ม(ถ้ามี)","ยังไม่ได้รับการพัฒนา"))</f>
        <v>ได้รับการพัฒนาแล้ว</v>
      </c>
    </row>
    <row r="100" spans="1:4">
      <c r="A100" s="117">
        <v>96</v>
      </c>
      <c r="B100" s="143" t="s">
        <v>173</v>
      </c>
      <c r="C100" s="142" t="s">
        <v>174</v>
      </c>
      <c r="D100" s="138" t="str">
        <f>IF(COUNTIF(เก็บข้อมูลHRD!$B$7:$B$1946,B100),"ได้รับการพัฒนาแล้ว",IF(B100="","ป้อนรายชื่อบุคลากรเพิ่ม(ถ้ามี)","ยังไม่ได้รับการพัฒนา"))</f>
        <v>ได้รับการพัฒนาแล้ว</v>
      </c>
    </row>
    <row r="101" spans="1:4">
      <c r="A101" s="117">
        <v>97</v>
      </c>
      <c r="B101" s="143" t="s">
        <v>175</v>
      </c>
      <c r="C101" s="142" t="s">
        <v>174</v>
      </c>
      <c r="D101" s="138" t="str">
        <f>IF(COUNTIF(เก็บข้อมูลHRD!$B$7:$B$1946,B101),"ได้รับการพัฒนาแล้ว",IF(B101="","ป้อนรายชื่อบุคลากรเพิ่ม(ถ้ามี)","ยังไม่ได้รับการพัฒนา"))</f>
        <v>ได้รับการพัฒนาแล้ว</v>
      </c>
    </row>
    <row r="102" spans="1:4">
      <c r="A102" s="117">
        <v>98</v>
      </c>
      <c r="B102" s="255" t="s">
        <v>282</v>
      </c>
      <c r="C102" s="142" t="s">
        <v>155</v>
      </c>
      <c r="D102" s="138" t="str">
        <f>IF(COUNTIF(เก็บข้อมูลHRD!$B$7:$B$1946,B102),"ได้รับการพัฒนาแล้ว",IF(B102="","ป้อนรายชื่อบุคลากรเพิ่ม(ถ้ามี)","ยังไม่ได้รับการพัฒนา"))</f>
        <v>ได้รับการพัฒนาแล้ว</v>
      </c>
    </row>
    <row r="103" spans="1:4">
      <c r="A103" s="117">
        <v>99</v>
      </c>
      <c r="B103" s="143" t="s">
        <v>176</v>
      </c>
      <c r="C103" s="142" t="s">
        <v>155</v>
      </c>
      <c r="D103" s="138" t="str">
        <f>IF(COUNTIF(เก็บข้อมูลHRD!$B$7:$B$1946,B103),"ได้รับการพัฒนาแล้ว",IF(B103="","ป้อนรายชื่อบุคลากรเพิ่ม(ถ้ามี)","ยังไม่ได้รับการพัฒนา"))</f>
        <v>ได้รับการพัฒนาแล้ว</v>
      </c>
    </row>
    <row r="104" spans="1:4">
      <c r="A104" s="117">
        <v>100</v>
      </c>
      <c r="B104" s="255" t="s">
        <v>283</v>
      </c>
      <c r="C104" s="142" t="s">
        <v>177</v>
      </c>
      <c r="D104" s="138" t="str">
        <f>IF(COUNTIF(เก็บข้อมูลHRD!$B$7:$B$1946,B104),"ได้รับการพัฒนาแล้ว",IF(B104="","ป้อนรายชื่อบุคลากรเพิ่ม(ถ้ามี)","ยังไม่ได้รับการพัฒนา"))</f>
        <v>ได้รับการพัฒนาแล้ว</v>
      </c>
    </row>
    <row r="105" spans="1:4">
      <c r="A105" s="117">
        <v>101</v>
      </c>
      <c r="B105" s="143" t="s">
        <v>178</v>
      </c>
      <c r="C105" s="142" t="s">
        <v>177</v>
      </c>
      <c r="D105" s="138" t="str">
        <f>IF(COUNTIF(เก็บข้อมูลHRD!$B$7:$B$1946,B105),"ได้รับการพัฒนาแล้ว",IF(B105="","ป้อนรายชื่อบุคลากรเพิ่ม(ถ้ามี)","ยังไม่ได้รับการพัฒนา"))</f>
        <v>ได้รับการพัฒนาแล้ว</v>
      </c>
    </row>
    <row r="106" spans="1:4">
      <c r="A106" s="117">
        <v>102</v>
      </c>
      <c r="B106" s="256" t="s">
        <v>284</v>
      </c>
      <c r="C106" s="256" t="s">
        <v>171</v>
      </c>
      <c r="D106" s="138" t="str">
        <f>IF(COUNTIF(เก็บข้อมูลHRD!$B$7:$B$1946,B106),"ได้รับการพัฒนาแล้ว",IF(B106="","ป้อนรายชื่อบุคลากรเพิ่ม(ถ้ามี)","ยังไม่ได้รับการพัฒนา"))</f>
        <v>ได้รับการพัฒนาแล้ว</v>
      </c>
    </row>
    <row r="107" spans="1:4">
      <c r="A107" s="117">
        <v>103</v>
      </c>
      <c r="B107" s="257" t="s">
        <v>285</v>
      </c>
      <c r="C107" s="257" t="s">
        <v>171</v>
      </c>
      <c r="D107" s="138" t="str">
        <f>IF(COUNTIF(เก็บข้อมูลHRD!$B$7:$B$1946,B107),"ได้รับการพัฒนาแล้ว",IF(B107="","ป้อนรายชื่อบุคลากรเพิ่ม(ถ้ามี)","ยังไม่ได้รับการพัฒนา"))</f>
        <v>ได้รับการพัฒนาแล้ว</v>
      </c>
    </row>
    <row r="108" spans="1:4">
      <c r="A108" s="117">
        <v>104</v>
      </c>
      <c r="B108" s="143" t="s">
        <v>179</v>
      </c>
      <c r="C108" s="142" t="s">
        <v>174</v>
      </c>
      <c r="D108" s="138" t="str">
        <f>IF(COUNTIF(เก็บข้อมูลHRD!$B$7:$B$1946,B108),"ได้รับการพัฒนาแล้ว",IF(B108="","ป้อนรายชื่อบุคลากรเพิ่ม(ถ้ามี)","ยังไม่ได้รับการพัฒนา"))</f>
        <v>ได้รับการพัฒนาแล้ว</v>
      </c>
    </row>
    <row r="109" spans="1:4">
      <c r="A109" s="117">
        <v>105</v>
      </c>
      <c r="B109" s="143" t="s">
        <v>180</v>
      </c>
      <c r="C109" s="142" t="s">
        <v>174</v>
      </c>
      <c r="D109" s="138" t="str">
        <f>IF(COUNTIF(เก็บข้อมูลHRD!$B$7:$B$1946,B109),"ได้รับการพัฒนาแล้ว",IF(B109="","ป้อนรายชื่อบุคลากรเพิ่ม(ถ้ามี)","ยังไม่ได้รับการพัฒนา"))</f>
        <v>ได้รับการพัฒนาแล้ว</v>
      </c>
    </row>
    <row r="110" spans="1:4">
      <c r="A110" s="117">
        <v>106</v>
      </c>
      <c r="B110" s="143" t="s">
        <v>300</v>
      </c>
      <c r="C110" s="142" t="s">
        <v>174</v>
      </c>
      <c r="D110" s="138" t="str">
        <f>IF(COUNTIF(เก็บข้อมูลHRD!$B$7:$B$1946,B110),"ได้รับการพัฒนาแล้ว",IF(B110="","ป้อนรายชื่อบุคลากรเพิ่ม(ถ้ามี)","ยังไม่ได้รับการพัฒนา"))</f>
        <v>ได้รับการพัฒนาแล้ว</v>
      </c>
    </row>
    <row r="111" spans="1:4">
      <c r="A111" s="117">
        <v>107</v>
      </c>
      <c r="B111" s="256" t="s">
        <v>286</v>
      </c>
      <c r="C111" s="256" t="s">
        <v>174</v>
      </c>
      <c r="D111" s="138" t="str">
        <f>IF(COUNTIF(เก็บข้อมูลHRD!$B$7:$B$1946,B111),"ได้รับการพัฒนาแล้ว",IF(B111="","ป้อนรายชื่อบุคลากรเพิ่ม(ถ้ามี)","ยังไม่ได้รับการพัฒนา"))</f>
        <v>ได้รับการพัฒนาแล้ว</v>
      </c>
    </row>
    <row r="112" spans="1:4">
      <c r="A112" s="117">
        <v>108</v>
      </c>
      <c r="B112" s="256" t="s">
        <v>259</v>
      </c>
      <c r="C112" s="256" t="s">
        <v>174</v>
      </c>
      <c r="D112" s="138" t="str">
        <f>IF(COUNTIF(เก็บข้อมูลHRD!$B$7:$B$1946,B112),"ได้รับการพัฒนาแล้ว",IF(B112="","ป้อนรายชื่อบุคลากรเพิ่ม(ถ้ามี)","ยังไม่ได้รับการพัฒนา"))</f>
        <v>ได้รับการพัฒนาแล้ว</v>
      </c>
    </row>
    <row r="113" spans="1:4">
      <c r="A113" s="117">
        <v>109</v>
      </c>
      <c r="B113" s="143" t="s">
        <v>181</v>
      </c>
      <c r="C113" s="142" t="s">
        <v>155</v>
      </c>
      <c r="D113" s="138" t="str">
        <f>IF(COUNTIF(เก็บข้อมูลHRD!$B$7:$B$1946,B113),"ได้รับการพัฒนาแล้ว",IF(B113="","ป้อนรายชื่อบุคลากรเพิ่ม(ถ้ามี)","ยังไม่ได้รับการพัฒนา"))</f>
        <v>ได้รับการพัฒนาแล้ว</v>
      </c>
    </row>
    <row r="114" spans="1:4">
      <c r="A114" s="117">
        <v>110</v>
      </c>
      <c r="B114" s="143" t="s">
        <v>182</v>
      </c>
      <c r="C114" s="142" t="s">
        <v>155</v>
      </c>
      <c r="D114" s="138" t="str">
        <f>IF(COUNTIF(เก็บข้อมูลHRD!$B$7:$B$1946,B114),"ได้รับการพัฒนาแล้ว",IF(B114="","ป้อนรายชื่อบุคลากรเพิ่ม(ถ้ามี)","ยังไม่ได้รับการพัฒนา"))</f>
        <v>ได้รับการพัฒนาแล้ว</v>
      </c>
    </row>
    <row r="115" spans="1:4">
      <c r="A115" s="117">
        <v>111</v>
      </c>
      <c r="B115" s="255" t="s">
        <v>287</v>
      </c>
      <c r="C115" s="255" t="s">
        <v>155</v>
      </c>
      <c r="D115" s="138" t="str">
        <f>IF(COUNTIF(เก็บข้อมูลHRD!$B$7:$B$1946,B115),"ได้รับการพัฒนาแล้ว",IF(B115="","ป้อนรายชื่อบุคลากรเพิ่ม(ถ้ามี)","ยังไม่ได้รับการพัฒนา"))</f>
        <v>ได้รับการพัฒนาแล้ว</v>
      </c>
    </row>
    <row r="116" spans="1:4">
      <c r="A116" s="117">
        <v>112</v>
      </c>
      <c r="B116" s="143" t="s">
        <v>183</v>
      </c>
      <c r="C116" s="142" t="s">
        <v>177</v>
      </c>
      <c r="D116" s="138" t="str">
        <f>IF(COUNTIF(เก็บข้อมูลHRD!$B$7:$B$1946,B116),"ได้รับการพัฒนาแล้ว",IF(B116="","ป้อนรายชื่อบุคลากรเพิ่ม(ถ้ามี)","ยังไม่ได้รับการพัฒนา"))</f>
        <v>ได้รับการพัฒนาแล้ว</v>
      </c>
    </row>
    <row r="117" spans="1:4">
      <c r="A117" s="117">
        <v>113</v>
      </c>
      <c r="B117" s="255" t="s">
        <v>288</v>
      </c>
      <c r="C117" s="255" t="s">
        <v>177</v>
      </c>
      <c r="D117" s="138" t="str">
        <f>IF(COUNTIF(เก็บข้อมูลHRD!$B$7:$B$1946,B117),"ได้รับการพัฒนาแล้ว",IF(B117="","ป้อนรายชื่อบุคลากรเพิ่ม(ถ้ามี)","ยังไม่ได้รับการพัฒนา"))</f>
        <v>ได้รับการพัฒนาแล้ว</v>
      </c>
    </row>
    <row r="118" spans="1:4">
      <c r="A118" s="117">
        <v>114</v>
      </c>
      <c r="B118" s="146" t="s">
        <v>230</v>
      </c>
      <c r="C118" s="139" t="s">
        <v>177</v>
      </c>
      <c r="D118" s="138" t="str">
        <f>IF(COUNTIF(เก็บข้อมูลHRD!$B$7:$B$1946,B118),"ได้รับการพัฒนาแล้ว",IF(B118="","ป้อนรายชื่อบุคลากรเพิ่ม(ถ้ามี)","ยังไม่ได้รับการพัฒนา"))</f>
        <v>ได้รับการพัฒนาแล้ว</v>
      </c>
    </row>
    <row r="119" spans="1:4">
      <c r="A119" s="117">
        <v>115</v>
      </c>
      <c r="B119" s="143" t="s">
        <v>184</v>
      </c>
      <c r="C119" s="142" t="s">
        <v>185</v>
      </c>
      <c r="D119" s="138" t="str">
        <f>IF(COUNTIF(เก็บข้อมูลHRD!$B$7:$B$1946,B119),"ได้รับการพัฒนาแล้ว",IF(B119="","ป้อนรายชื่อบุคลากรเพิ่ม(ถ้ามี)","ยังไม่ได้รับการพัฒนา"))</f>
        <v>ได้รับการพัฒนาแล้ว</v>
      </c>
    </row>
    <row r="120" spans="1:4">
      <c r="A120" s="117">
        <v>116</v>
      </c>
      <c r="B120" s="255" t="s">
        <v>289</v>
      </c>
      <c r="C120" s="255" t="s">
        <v>150</v>
      </c>
      <c r="D120" s="138" t="str">
        <f>IF(COUNTIF(เก็บข้อมูลHRD!$B$7:$B$1946,B120),"ได้รับการพัฒนาแล้ว",IF(B120="","ป้อนรายชื่อบุคลากรเพิ่ม(ถ้ามี)","ยังไม่ได้รับการพัฒนา"))</f>
        <v>ได้รับการพัฒนาแล้ว</v>
      </c>
    </row>
    <row r="121" spans="1:4">
      <c r="A121" s="117">
        <v>117</v>
      </c>
      <c r="B121" s="143" t="s">
        <v>186</v>
      </c>
      <c r="C121" s="142" t="s">
        <v>150</v>
      </c>
      <c r="D121" s="138" t="str">
        <f>IF(COUNTIF(เก็บข้อมูลHRD!$B$7:$B$1946,B121),"ได้รับการพัฒนาแล้ว",IF(B121="","ป้อนรายชื่อบุคลากรเพิ่ม(ถ้ามี)","ยังไม่ได้รับการพัฒนา"))</f>
        <v>ได้รับการพัฒนาแล้ว</v>
      </c>
    </row>
    <row r="122" spans="1:4">
      <c r="A122" s="117">
        <v>118</v>
      </c>
      <c r="B122" s="146" t="s">
        <v>290</v>
      </c>
      <c r="C122" s="142" t="s">
        <v>174</v>
      </c>
      <c r="D122" s="138" t="str">
        <f>IF(COUNTIF(เก็บข้อมูลHRD!$B$7:$B$1946,B122),"ได้รับการพัฒนาแล้ว",IF(B122="","ป้อนรายชื่อบุคลากรเพิ่ม(ถ้ามี)","ยังไม่ได้รับการพัฒนา"))</f>
        <v>ได้รับการพัฒนาแล้ว</v>
      </c>
    </row>
    <row r="123" spans="1:4">
      <c r="A123" s="117">
        <v>119</v>
      </c>
      <c r="B123" s="146" t="s">
        <v>187</v>
      </c>
      <c r="C123" s="142" t="s">
        <v>174</v>
      </c>
      <c r="D123" s="138" t="str">
        <f>IF(COUNTIF(เก็บข้อมูลHRD!$B$7:$B$1946,B123),"ได้รับการพัฒนาแล้ว",IF(B123="","ป้อนรายชื่อบุคลากรเพิ่ม(ถ้ามี)","ยังไม่ได้รับการพัฒนา"))</f>
        <v>ได้รับการพัฒนาแล้ว</v>
      </c>
    </row>
    <row r="124" spans="1:4">
      <c r="A124" s="117">
        <v>120</v>
      </c>
      <c r="B124" s="139" t="s">
        <v>188</v>
      </c>
      <c r="C124" s="142" t="s">
        <v>174</v>
      </c>
      <c r="D124" s="138" t="str">
        <f>IF(COUNTIF(เก็บข้อมูลHRD!$B$7:$B$1946,B124),"ได้รับการพัฒนาแล้ว",IF(B124="","ป้อนรายชื่อบุคลากรเพิ่ม(ถ้ามี)","ยังไม่ได้รับการพัฒนา"))</f>
        <v>ได้รับการพัฒนาแล้ว</v>
      </c>
    </row>
    <row r="125" spans="1:4">
      <c r="A125" s="117">
        <v>121</v>
      </c>
      <c r="B125" s="147" t="s">
        <v>253</v>
      </c>
      <c r="C125" s="149" t="s">
        <v>174</v>
      </c>
      <c r="D125" s="138" t="str">
        <f>IF(COUNTIF(เก็บข้อมูลHRD!$B$7:$B$1946,B125),"ได้รับการพัฒนาแล้ว",IF(B125="","ป้อนรายชื่อบุคลากรเพิ่ม(ถ้ามี)","ยังไม่ได้รับการพัฒนา"))</f>
        <v>ได้รับการพัฒนาแล้ว</v>
      </c>
    </row>
    <row r="126" spans="1:4">
      <c r="A126" s="117">
        <v>122</v>
      </c>
      <c r="B126" s="146" t="s">
        <v>291</v>
      </c>
      <c r="C126" s="142" t="s">
        <v>174</v>
      </c>
      <c r="D126" s="138" t="str">
        <f>IF(COUNTIF(เก็บข้อมูลHRD!$B$7:$B$1946,B126),"ได้รับการพัฒนาแล้ว",IF(B126="","ป้อนรายชื่อบุคลากรเพิ่ม(ถ้ามี)","ยังไม่ได้รับการพัฒนา"))</f>
        <v>ได้รับการพัฒนาแล้ว</v>
      </c>
    </row>
    <row r="127" spans="1:4">
      <c r="A127" s="117">
        <v>123</v>
      </c>
      <c r="B127" s="139" t="s">
        <v>189</v>
      </c>
      <c r="C127" s="142" t="s">
        <v>174</v>
      </c>
      <c r="D127" s="138" t="str">
        <f>IF(COUNTIF(เก็บข้อมูลHRD!$B$7:$B$1946,B127),"ได้รับการพัฒนาแล้ว",IF(B127="","ป้อนรายชื่อบุคลากรเพิ่ม(ถ้ามี)","ยังไม่ได้รับการพัฒนา"))</f>
        <v>ได้รับการพัฒนาแล้ว</v>
      </c>
    </row>
    <row r="128" spans="1:4">
      <c r="A128" s="117">
        <v>124</v>
      </c>
      <c r="B128" s="255" t="s">
        <v>260</v>
      </c>
      <c r="C128" s="142" t="s">
        <v>174</v>
      </c>
      <c r="D128" s="138" t="str">
        <f>IF(COUNTIF(เก็บข้อมูลHRD!$B$7:$B$1946,B128),"ได้รับการพัฒนาแล้ว",IF(B128="","ป้อนรายชื่อบุคลากรเพิ่ม(ถ้ามี)","ยังไม่ได้รับการพัฒนา"))</f>
        <v>ได้รับการพัฒนาแล้ว</v>
      </c>
    </row>
    <row r="129" spans="1:4">
      <c r="A129" s="117">
        <v>125</v>
      </c>
      <c r="B129" s="146" t="s">
        <v>190</v>
      </c>
      <c r="C129" s="142" t="s">
        <v>174</v>
      </c>
      <c r="D129" s="138" t="str">
        <f>IF(COUNTIF(เก็บข้อมูลHRD!$B$7:$B$1946,B129),"ได้รับการพัฒนาแล้ว",IF(B129="","ป้อนรายชื่อบุคลากรเพิ่ม(ถ้ามี)","ยังไม่ได้รับการพัฒนา"))</f>
        <v>ได้รับการพัฒนาแล้ว</v>
      </c>
    </row>
    <row r="130" spans="1:4">
      <c r="A130" s="117">
        <v>126</v>
      </c>
      <c r="B130" s="139" t="s">
        <v>191</v>
      </c>
      <c r="C130" s="142" t="s">
        <v>174</v>
      </c>
      <c r="D130" s="138" t="str">
        <f>IF(COUNTIF(เก็บข้อมูลHRD!$B$7:$B$1946,B130),"ได้รับการพัฒนาแล้ว",IF(B130="","ป้อนรายชื่อบุคลากรเพิ่ม(ถ้ามี)","ยังไม่ได้รับการพัฒนา"))</f>
        <v>ได้รับการพัฒนาแล้ว</v>
      </c>
    </row>
    <row r="131" spans="1:4">
      <c r="A131" s="117">
        <v>127</v>
      </c>
      <c r="B131" s="139" t="s">
        <v>192</v>
      </c>
      <c r="C131" s="142" t="s">
        <v>174</v>
      </c>
      <c r="D131" s="138" t="str">
        <f>IF(COUNTIF(เก็บข้อมูลHRD!$B$7:$B$1946,B131),"ได้รับการพัฒนาแล้ว",IF(B131="","ป้อนรายชื่อบุคลากรเพิ่ม(ถ้ามี)","ยังไม่ได้รับการพัฒนา"))</f>
        <v>ได้รับการพัฒนาแล้ว</v>
      </c>
    </row>
    <row r="132" spans="1:4">
      <c r="A132" s="117">
        <v>128</v>
      </c>
      <c r="B132" s="146" t="s">
        <v>193</v>
      </c>
      <c r="C132" s="142" t="s">
        <v>174</v>
      </c>
      <c r="D132" s="138" t="str">
        <f>IF(COUNTIF(เก็บข้อมูลHRD!$B$7:$B$1946,B132),"ได้รับการพัฒนาแล้ว",IF(B132="","ป้อนรายชื่อบุคลากรเพิ่ม(ถ้ามี)","ยังไม่ได้รับการพัฒนา"))</f>
        <v>ได้รับการพัฒนาแล้ว</v>
      </c>
    </row>
    <row r="133" spans="1:4">
      <c r="A133" s="117">
        <v>129</v>
      </c>
      <c r="B133" s="146" t="s">
        <v>194</v>
      </c>
      <c r="C133" s="142" t="s">
        <v>174</v>
      </c>
      <c r="D133" s="138" t="str">
        <f>IF(COUNTIF(เก็บข้อมูลHRD!$B$7:$B$1946,B133),"ได้รับการพัฒนาแล้ว",IF(B133="","ป้อนรายชื่อบุคลากรเพิ่ม(ถ้ามี)","ยังไม่ได้รับการพัฒนา"))</f>
        <v>ได้รับการพัฒนาแล้ว</v>
      </c>
    </row>
    <row r="134" spans="1:4">
      <c r="A134" s="117">
        <v>130</v>
      </c>
      <c r="B134" s="146" t="s">
        <v>206</v>
      </c>
      <c r="C134" s="142" t="s">
        <v>174</v>
      </c>
      <c r="D134" s="138" t="str">
        <f>IF(COUNTIF(เก็บข้อมูลHRD!$B$7:$B$1946,B134),"ได้รับการพัฒนาแล้ว",IF(B134="","ป้อนรายชื่อบุคลากรเพิ่ม(ถ้ามี)","ยังไม่ได้รับการพัฒนา"))</f>
        <v>ได้รับการพัฒนาแล้ว</v>
      </c>
    </row>
    <row r="135" spans="1:4">
      <c r="A135" s="117">
        <v>131</v>
      </c>
      <c r="B135" s="148" t="s">
        <v>254</v>
      </c>
      <c r="C135" s="149" t="s">
        <v>174</v>
      </c>
      <c r="D135" s="138" t="str">
        <f>IF(COUNTIF(เก็บข้อมูลHRD!$B$7:$B$1946,B135),"ได้รับการพัฒนาแล้ว",IF(B135="","ป้อนรายชื่อบุคลากรเพิ่ม(ถ้ามี)","ยังไม่ได้รับการพัฒนา"))</f>
        <v>ได้รับการพัฒนาแล้ว</v>
      </c>
    </row>
    <row r="136" spans="1:4">
      <c r="A136" s="117">
        <v>132</v>
      </c>
      <c r="B136" s="146" t="s">
        <v>195</v>
      </c>
      <c r="C136" s="142" t="s">
        <v>155</v>
      </c>
      <c r="D136" s="138" t="str">
        <f>IF(COUNTIF(เก็บข้อมูลHRD!$B$7:$B$1946,B136),"ได้รับการพัฒนาแล้ว",IF(B136="","ป้อนรายชื่อบุคลากรเพิ่ม(ถ้ามี)","ยังไม่ได้รับการพัฒนา"))</f>
        <v>ได้รับการพัฒนาแล้ว</v>
      </c>
    </row>
    <row r="137" spans="1:4">
      <c r="A137" s="117">
        <v>133</v>
      </c>
      <c r="B137" s="146" t="s">
        <v>196</v>
      </c>
      <c r="C137" s="142" t="s">
        <v>155</v>
      </c>
      <c r="D137" s="138" t="str">
        <f>IF(COUNTIF(เก็บข้อมูลHRD!$B$7:$B$1946,B137),"ได้รับการพัฒนาแล้ว",IF(B137="","ป้อนรายชื่อบุคลากรเพิ่ม(ถ้ามี)","ยังไม่ได้รับการพัฒนา"))</f>
        <v>ได้รับการพัฒนาแล้ว</v>
      </c>
    </row>
    <row r="138" spans="1:4">
      <c r="A138" s="117">
        <v>134</v>
      </c>
      <c r="B138" s="146" t="s">
        <v>197</v>
      </c>
      <c r="C138" s="142" t="s">
        <v>155</v>
      </c>
      <c r="D138" s="138" t="str">
        <f>IF(COUNTIF(เก็บข้อมูลHRD!$B$7:$B$1946,B138),"ได้รับการพัฒนาแล้ว",IF(B138="","ป้อนรายชื่อบุคลากรเพิ่ม(ถ้ามี)","ยังไม่ได้รับการพัฒนา"))</f>
        <v>ได้รับการพัฒนาแล้ว</v>
      </c>
    </row>
    <row r="139" spans="1:4">
      <c r="A139" s="117">
        <v>135</v>
      </c>
      <c r="B139" s="146" t="s">
        <v>154</v>
      </c>
      <c r="C139" s="142" t="s">
        <v>155</v>
      </c>
      <c r="D139" s="138" t="str">
        <f>IF(COUNTIF(เก็บข้อมูลHRD!$B$7:$B$1946,B139),"ได้รับการพัฒนาแล้ว",IF(B139="","ป้อนรายชื่อบุคลากรเพิ่ม(ถ้ามี)","ยังไม่ได้รับการพัฒนา"))</f>
        <v>ได้รับการพัฒนาแล้ว</v>
      </c>
    </row>
    <row r="140" spans="1:4">
      <c r="A140" s="117">
        <v>136</v>
      </c>
      <c r="B140" s="146" t="s">
        <v>198</v>
      </c>
      <c r="C140" s="142" t="s">
        <v>177</v>
      </c>
      <c r="D140" s="138" t="str">
        <f>IF(COUNTIF(เก็บข้อมูลHRD!$B$7:$B$1946,B140),"ได้รับการพัฒนาแล้ว",IF(B140="","ป้อนรายชื่อบุคลากรเพิ่ม(ถ้ามี)","ยังไม่ได้รับการพัฒนา"))</f>
        <v>ได้รับการพัฒนาแล้ว</v>
      </c>
    </row>
    <row r="141" spans="1:4">
      <c r="A141" s="117">
        <v>137</v>
      </c>
      <c r="B141" s="146" t="s">
        <v>199</v>
      </c>
      <c r="C141" s="142" t="s">
        <v>177</v>
      </c>
      <c r="D141" s="138" t="str">
        <f>IF(COUNTIF(เก็บข้อมูลHRD!$B$7:$B$1946,B141),"ได้รับการพัฒนาแล้ว",IF(B141="","ป้อนรายชื่อบุคลากรเพิ่ม(ถ้ามี)","ยังไม่ได้รับการพัฒนา"))</f>
        <v>ได้รับการพัฒนาแล้ว</v>
      </c>
    </row>
    <row r="142" spans="1:4">
      <c r="A142" s="117">
        <v>138</v>
      </c>
      <c r="B142" s="146" t="s">
        <v>200</v>
      </c>
      <c r="C142" s="142" t="s">
        <v>177</v>
      </c>
      <c r="D142" s="138" t="str">
        <f>IF(COUNTIF(เก็บข้อมูลHRD!$B$7:$B$1946,B142),"ได้รับการพัฒนาแล้ว",IF(B142="","ป้อนรายชื่อบุคลากรเพิ่ม(ถ้ามี)","ยังไม่ได้รับการพัฒนา"))</f>
        <v>ได้รับการพัฒนาแล้ว</v>
      </c>
    </row>
    <row r="143" spans="1:4">
      <c r="A143" s="117">
        <v>139</v>
      </c>
      <c r="B143" s="146" t="s">
        <v>201</v>
      </c>
      <c r="C143" s="142" t="s">
        <v>177</v>
      </c>
      <c r="D143" s="138" t="str">
        <f>IF(COUNTIF(เก็บข้อมูลHRD!$B$7:$B$1946,B143),"ได้รับการพัฒนาแล้ว",IF(B143="","ป้อนรายชื่อบุคลากรเพิ่ม(ถ้ามี)","ยังไม่ได้รับการพัฒนา"))</f>
        <v>ได้รับการพัฒนาแล้ว</v>
      </c>
    </row>
    <row r="144" spans="1:4">
      <c r="A144" s="117">
        <v>140</v>
      </c>
      <c r="B144" s="146" t="s">
        <v>292</v>
      </c>
      <c r="C144" s="142" t="s">
        <v>177</v>
      </c>
      <c r="D144" s="138" t="str">
        <f>IF(COUNTIF(เก็บข้อมูลHRD!$B$7:$B$1946,B144),"ได้รับการพัฒนาแล้ว",IF(B144="","ป้อนรายชื่อบุคลากรเพิ่ม(ถ้ามี)","ยังไม่ได้รับการพัฒนา"))</f>
        <v>ได้รับการพัฒนาแล้ว</v>
      </c>
    </row>
    <row r="145" spans="1:4">
      <c r="A145" s="117">
        <v>141</v>
      </c>
      <c r="B145" s="146" t="s">
        <v>202</v>
      </c>
      <c r="C145" s="142" t="s">
        <v>177</v>
      </c>
      <c r="D145" s="138" t="str">
        <f>IF(COUNTIF(เก็บข้อมูลHRD!$B$7:$B$1946,B145),"ได้รับการพัฒนาแล้ว",IF(B145="","ป้อนรายชื่อบุคลากรเพิ่ม(ถ้ามี)","ยังไม่ได้รับการพัฒนา"))</f>
        <v>ได้รับการพัฒนาแล้ว</v>
      </c>
    </row>
    <row r="146" spans="1:4">
      <c r="A146" s="117">
        <v>142</v>
      </c>
      <c r="B146" s="146" t="s">
        <v>203</v>
      </c>
      <c r="C146" s="142" t="s">
        <v>177</v>
      </c>
      <c r="D146" s="138" t="str">
        <f>IF(COUNTIF(เก็บข้อมูลHRD!$B$7:$B$1946,B146),"ได้รับการพัฒนาแล้ว",IF(B146="","ป้อนรายชื่อบุคลากรเพิ่ม(ถ้ามี)","ยังไม่ได้รับการพัฒนา"))</f>
        <v>ได้รับการพัฒนาแล้ว</v>
      </c>
    </row>
    <row r="147" spans="1:4">
      <c r="A147" s="117">
        <v>143</v>
      </c>
      <c r="B147" s="146" t="s">
        <v>204</v>
      </c>
      <c r="C147" s="142" t="s">
        <v>185</v>
      </c>
      <c r="D147" s="138" t="str">
        <f>IF(COUNTIF(เก็บข้อมูลHRD!$B$7:$B$1946,B147),"ได้รับการพัฒนาแล้ว",IF(B147="","ป้อนรายชื่อบุคลากรเพิ่ม(ถ้ามี)","ยังไม่ได้รับการพัฒนา"))</f>
        <v>ได้รับการพัฒนาแล้ว</v>
      </c>
    </row>
    <row r="148" spans="1:4">
      <c r="A148" s="117">
        <v>144</v>
      </c>
      <c r="B148" s="146" t="s">
        <v>205</v>
      </c>
      <c r="C148" s="142" t="s">
        <v>150</v>
      </c>
      <c r="D148" s="138" t="str">
        <f>IF(COUNTIF(เก็บข้อมูลHRD!$B$7:$B$1946,B148),"ได้รับการพัฒนาแล้ว",IF(B148="","ป้อนรายชื่อบุคลากรเพิ่ม(ถ้ามี)","ยังไม่ได้รับการพัฒนา"))</f>
        <v>ได้รับการพัฒนาแล้ว</v>
      </c>
    </row>
    <row r="149" spans="1:4">
      <c r="A149" s="117">
        <v>145</v>
      </c>
      <c r="B149" s="146" t="s">
        <v>207</v>
      </c>
      <c r="C149" s="142" t="s">
        <v>150</v>
      </c>
      <c r="D149" s="138" t="str">
        <f>IF(COUNTIF(เก็บข้อมูลHRD!$B$7:$B$1946,B149),"ได้รับการพัฒนาแล้ว",IF(B149="","ป้อนรายชื่อบุคลากรเพิ่ม(ถ้ามี)","ยังไม่ได้รับการพัฒนา"))</f>
        <v>ได้รับการพัฒนาแล้ว</v>
      </c>
    </row>
    <row r="150" spans="1:4">
      <c r="A150" s="117">
        <v>146</v>
      </c>
      <c r="B150" s="143" t="s">
        <v>208</v>
      </c>
      <c r="C150" s="142" t="s">
        <v>174</v>
      </c>
      <c r="D150" s="138" t="str">
        <f>IF(COUNTIF(เก็บข้อมูลHRD!$B$7:$B$1946,B150),"ได้รับการพัฒนาแล้ว",IF(B150="","ป้อนรายชื่อบุคลากรเพิ่ม(ถ้ามี)","ยังไม่ได้รับการพัฒนา"))</f>
        <v>ได้รับการพัฒนาแล้ว</v>
      </c>
    </row>
    <row r="151" spans="1:4">
      <c r="A151" s="117">
        <v>147</v>
      </c>
      <c r="B151" s="142" t="s">
        <v>209</v>
      </c>
      <c r="C151" s="142" t="s">
        <v>174</v>
      </c>
      <c r="D151" s="138" t="str">
        <f>IF(COUNTIF(เก็บข้อมูลHRD!$B$7:$B$1946,B151),"ได้รับการพัฒนาแล้ว",IF(B151="","ป้อนรายชื่อบุคลากรเพิ่ม(ถ้ามี)","ยังไม่ได้รับการพัฒนา"))</f>
        <v>ได้รับการพัฒนาแล้ว</v>
      </c>
    </row>
    <row r="152" spans="1:4">
      <c r="A152" s="117">
        <v>148</v>
      </c>
      <c r="B152" s="143" t="s">
        <v>210</v>
      </c>
      <c r="C152" s="142" t="s">
        <v>174</v>
      </c>
      <c r="D152" s="138" t="str">
        <f>IF(COUNTIF(เก็บข้อมูลHRD!$B$7:$B$1946,B152),"ได้รับการพัฒนาแล้ว",IF(B152="","ป้อนรายชื่อบุคลากรเพิ่ม(ถ้ามี)","ยังไม่ได้รับการพัฒนา"))</f>
        <v>ได้รับการพัฒนาแล้ว</v>
      </c>
    </row>
    <row r="153" spans="1:4">
      <c r="A153" s="117">
        <v>149</v>
      </c>
      <c r="B153" s="255" t="s">
        <v>261</v>
      </c>
      <c r="C153" s="255" t="s">
        <v>293</v>
      </c>
      <c r="D153" s="138" t="str">
        <f>IF(COUNTIF(เก็บข้อมูลHRD!$B$7:$B$1946,B153),"ได้รับการพัฒนาแล้ว",IF(B153="","ป้อนรายชื่อบุคลากรเพิ่ม(ถ้ามี)","ยังไม่ได้รับการพัฒนา"))</f>
        <v>ได้รับการพัฒนาแล้ว</v>
      </c>
    </row>
    <row r="154" spans="1:4">
      <c r="A154" s="117">
        <v>150</v>
      </c>
      <c r="B154" s="142" t="s">
        <v>211</v>
      </c>
      <c r="C154" s="142" t="s">
        <v>155</v>
      </c>
      <c r="D154" s="138" t="str">
        <f>IF(COUNTIF(เก็บข้อมูลHRD!$B$7:$B$1946,B154),"ได้รับการพัฒนาแล้ว",IF(B154="","ป้อนรายชื่อบุคลากรเพิ่ม(ถ้ามี)","ยังไม่ได้รับการพัฒนา"))</f>
        <v>ได้รับการพัฒนาแล้ว</v>
      </c>
    </row>
    <row r="155" spans="1:4">
      <c r="A155" s="117">
        <v>151</v>
      </c>
      <c r="B155" s="143" t="s">
        <v>212</v>
      </c>
      <c r="C155" s="142" t="s">
        <v>155</v>
      </c>
      <c r="D155" s="138" t="str">
        <f>IF(COUNTIF(เก็บข้อมูลHRD!$B$7:$B$1946,B155),"ได้รับการพัฒนาแล้ว",IF(B155="","ป้อนรายชื่อบุคลากรเพิ่ม(ถ้ามี)","ยังไม่ได้รับการพัฒนา"))</f>
        <v>ได้รับการพัฒนาแล้ว</v>
      </c>
    </row>
    <row r="156" spans="1:4">
      <c r="A156" s="117">
        <v>152</v>
      </c>
      <c r="B156" s="143" t="s">
        <v>213</v>
      </c>
      <c r="C156" s="142" t="s">
        <v>177</v>
      </c>
      <c r="D156" s="138" t="str">
        <f>IF(COUNTIF(เก็บข้อมูลHRD!$B$7:$B$1946,B156),"ได้รับการพัฒนาแล้ว",IF(B156="","ป้อนรายชื่อบุคลากรเพิ่ม(ถ้ามี)","ยังไม่ได้รับการพัฒนา"))</f>
        <v>ได้รับการพัฒนาแล้ว</v>
      </c>
    </row>
    <row r="157" spans="1:4">
      <c r="A157" s="117">
        <v>153</v>
      </c>
      <c r="B157" s="143" t="s">
        <v>214</v>
      </c>
      <c r="C157" s="142" t="s">
        <v>177</v>
      </c>
      <c r="D157" s="138" t="str">
        <f>IF(COUNTIF(เก็บข้อมูลHRD!$B$7:$B$1946,B157),"ได้รับการพัฒนาแล้ว",IF(B157="","ป้อนรายชื่อบุคลากรเพิ่ม(ถ้ามี)","ยังไม่ได้รับการพัฒนา"))</f>
        <v>ได้รับการพัฒนาแล้ว</v>
      </c>
    </row>
    <row r="158" spans="1:4">
      <c r="A158" s="117">
        <v>154</v>
      </c>
      <c r="B158" s="143" t="s">
        <v>215</v>
      </c>
      <c r="C158" s="142" t="s">
        <v>150</v>
      </c>
      <c r="D158" s="138" t="str">
        <f>IF(COUNTIF(เก็บข้อมูลHRD!$B$7:$B$1946,B158),"ได้รับการพัฒนาแล้ว",IF(B158="","ป้อนรายชื่อบุคลากรเพิ่ม(ถ้ามี)","ยังไม่ได้รับการพัฒนา"))</f>
        <v>ได้รับการพัฒนาแล้ว</v>
      </c>
    </row>
    <row r="159" spans="1:4">
      <c r="A159" s="117">
        <v>155</v>
      </c>
      <c r="B159" s="143" t="s">
        <v>216</v>
      </c>
      <c r="C159" s="142" t="s">
        <v>174</v>
      </c>
      <c r="D159" s="138" t="str">
        <f>IF(COUNTIF(เก็บข้อมูลHRD!$B$7:$B$1946,B159),"ได้รับการพัฒนาแล้ว",IF(B159="","ป้อนรายชื่อบุคลากรเพิ่ม(ถ้ามี)","ยังไม่ได้รับการพัฒนา"))</f>
        <v>ได้รับการพัฒนาแล้ว</v>
      </c>
    </row>
    <row r="160" spans="1:4">
      <c r="A160" s="117">
        <v>156</v>
      </c>
      <c r="B160" s="143" t="s">
        <v>232</v>
      </c>
      <c r="C160" s="142" t="s">
        <v>174</v>
      </c>
      <c r="D160" s="138" t="str">
        <f>IF(COUNTIF(เก็บข้อมูลHRD!$B$7:$B$1946,B160),"ได้รับการพัฒนาแล้ว",IF(B160="","ป้อนรายชื่อบุคลากรเพิ่ม(ถ้ามี)","ยังไม่ได้รับการพัฒนา"))</f>
        <v>ได้รับการพัฒนาแล้ว</v>
      </c>
    </row>
    <row r="161" spans="1:4">
      <c r="A161" s="117">
        <v>157</v>
      </c>
      <c r="B161" s="143" t="s">
        <v>217</v>
      </c>
      <c r="C161" s="142" t="s">
        <v>155</v>
      </c>
      <c r="D161" s="138" t="str">
        <f>IF(COUNTIF(เก็บข้อมูลHRD!$B$7:$B$1946,B161),"ได้รับการพัฒนาแล้ว",IF(B161="","ป้อนรายชื่อบุคลากรเพิ่ม(ถ้ามี)","ยังไม่ได้รับการพัฒนา"))</f>
        <v>ได้รับการพัฒนาแล้ว</v>
      </c>
    </row>
    <row r="162" spans="1:4">
      <c r="A162" s="117">
        <v>158</v>
      </c>
      <c r="B162" s="143" t="s">
        <v>255</v>
      </c>
      <c r="C162" s="142" t="s">
        <v>177</v>
      </c>
      <c r="D162" s="138" t="str">
        <f>IF(COUNTIF(เก็บข้อมูลHRD!$B$7:$B$1946,B162),"ได้รับการพัฒนาแล้ว",IF(B162="","ป้อนรายชื่อบุคลากรเพิ่ม(ถ้ามี)","ยังไม่ได้รับการพัฒนา"))</f>
        <v>ได้รับการพัฒนาแล้ว</v>
      </c>
    </row>
    <row r="163" spans="1:4">
      <c r="A163" s="117">
        <v>159</v>
      </c>
      <c r="B163" s="139" t="s">
        <v>262</v>
      </c>
      <c r="C163" s="139" t="s">
        <v>177</v>
      </c>
      <c r="D163" s="138" t="str">
        <f>IF(COUNTIF(เก็บข้อมูลHRD!$B$7:$B$1946,B163),"ได้รับการพัฒนาแล้ว",IF(B163="","ป้อนรายชื่อบุคลากรเพิ่ม(ถ้ามี)","ยังไม่ได้รับการพัฒนา"))</f>
        <v>ได้รับการพัฒนาแล้ว</v>
      </c>
    </row>
    <row r="164" spans="1:4">
      <c r="A164" s="117">
        <v>160</v>
      </c>
      <c r="B164" s="136" t="s">
        <v>218</v>
      </c>
      <c r="C164" s="142" t="s">
        <v>150</v>
      </c>
      <c r="D164" s="138" t="str">
        <f>IF(COUNTIF(เก็บข้อมูลHRD!$B$7:$B$1946,B164),"ได้รับการพัฒนาแล้ว",IF(B164="","ป้อนรายชื่อบุคลากรเพิ่ม(ถ้ามี)","ยังไม่ได้รับการพัฒนา"))</f>
        <v>ได้รับการพัฒนาแล้ว</v>
      </c>
    </row>
    <row r="165" spans="1:4">
      <c r="A165" s="117">
        <v>161</v>
      </c>
      <c r="B165" s="142" t="s">
        <v>294</v>
      </c>
      <c r="C165" s="142" t="s">
        <v>174</v>
      </c>
      <c r="D165" s="138" t="str">
        <f>IF(COUNTIF(เก็บข้อมูลHRD!$B$7:$B$1946,B165),"ได้รับการพัฒนาแล้ว",IF(B165="","ป้อนรายชื่อบุคลากรเพิ่ม(ถ้ามี)","ยังไม่ได้รับการพัฒนา"))</f>
        <v>ได้รับการพัฒนาแล้ว</v>
      </c>
    </row>
    <row r="166" spans="1:4">
      <c r="A166" s="117">
        <v>162</v>
      </c>
      <c r="B166" s="142" t="s">
        <v>219</v>
      </c>
      <c r="C166" s="142" t="s">
        <v>174</v>
      </c>
      <c r="D166" s="138" t="str">
        <f>IF(COUNTIF(เก็บข้อมูลHRD!$B$7:$B$1946,B166),"ได้รับการพัฒนาแล้ว",IF(B166="","ป้อนรายชื่อบุคลากรเพิ่ม(ถ้ามี)","ยังไม่ได้รับการพัฒนา"))</f>
        <v>ได้รับการพัฒนาแล้ว</v>
      </c>
    </row>
    <row r="167" spans="1:4">
      <c r="A167" s="117">
        <v>163</v>
      </c>
      <c r="B167" s="142" t="s">
        <v>220</v>
      </c>
      <c r="C167" s="142" t="s">
        <v>174</v>
      </c>
      <c r="D167" s="138" t="str">
        <f>IF(COUNTIF(เก็บข้อมูลHRD!$B$7:$B$1946,B167),"ได้รับการพัฒนาแล้ว",IF(B167="","ป้อนรายชื่อบุคลากรเพิ่ม(ถ้ามี)","ยังไม่ได้รับการพัฒนา"))</f>
        <v>ได้รับการพัฒนาแล้ว</v>
      </c>
    </row>
    <row r="168" spans="1:4">
      <c r="A168" s="117">
        <v>164</v>
      </c>
      <c r="B168" s="142" t="s">
        <v>221</v>
      </c>
      <c r="C168" s="142" t="s">
        <v>174</v>
      </c>
      <c r="D168" s="138" t="str">
        <f>IF(COUNTIF(เก็บข้อมูลHRD!$B$7:$B$1946,B168),"ได้รับการพัฒนาแล้ว",IF(B168="","ป้อนรายชื่อบุคลากรเพิ่ม(ถ้ามี)","ยังไม่ได้รับการพัฒนา"))</f>
        <v>ได้รับการพัฒนาแล้ว</v>
      </c>
    </row>
    <row r="169" spans="1:4">
      <c r="A169" s="117">
        <v>165</v>
      </c>
      <c r="B169" s="143" t="s">
        <v>222</v>
      </c>
      <c r="C169" s="142" t="s">
        <v>155</v>
      </c>
      <c r="D169" s="138" t="str">
        <f>IF(COUNTIF(เก็บข้อมูลHRD!$B$7:$B$1946,B169),"ได้รับการพัฒนาแล้ว",IF(B169="","ป้อนรายชื่อบุคลากรเพิ่ม(ถ้ามี)","ยังไม่ได้รับการพัฒนา"))</f>
        <v>ได้รับการพัฒนาแล้ว</v>
      </c>
    </row>
    <row r="170" spans="1:4">
      <c r="A170" s="117">
        <v>166</v>
      </c>
      <c r="B170" s="142" t="s">
        <v>223</v>
      </c>
      <c r="C170" s="142" t="s">
        <v>224</v>
      </c>
      <c r="D170" s="138" t="str">
        <f>IF(COUNTIF(เก็บข้อมูลHRD!$B$7:$B$1946,B170),"ได้รับการพัฒนาแล้ว",IF(B170="","ป้อนรายชื่อบุคลากรเพิ่ม(ถ้ามี)","ยังไม่ได้รับการพัฒนา"))</f>
        <v>ได้รับการพัฒนาแล้ว</v>
      </c>
    </row>
    <row r="171" spans="1:4">
      <c r="A171" s="117">
        <v>167</v>
      </c>
      <c r="B171" s="258" t="s">
        <v>225</v>
      </c>
      <c r="C171" s="142" t="s">
        <v>150</v>
      </c>
      <c r="D171" s="138" t="str">
        <f>IF(COUNTIF(เก็บข้อมูลHRD!$B$7:$B$1946,B171),"ได้รับการพัฒนาแล้ว",IF(B171="","ป้อนรายชื่อบุคลากรเพิ่ม(ถ้ามี)","ยังไม่ได้รับการพัฒนา"))</f>
        <v>ได้รับการพัฒนาแล้ว</v>
      </c>
    </row>
    <row r="172" spans="1:4">
      <c r="A172" s="117">
        <v>168</v>
      </c>
      <c r="B172" s="143" t="s">
        <v>226</v>
      </c>
      <c r="C172" s="142" t="s">
        <v>155</v>
      </c>
      <c r="D172" s="138" t="str">
        <f>IF(COUNTIF(เก็บข้อมูลHRD!$B$7:$B$1946,B172),"ได้รับการพัฒนาแล้ว",IF(B172="","ป้อนรายชื่อบุคลากรเพิ่ม(ถ้ามี)","ยังไม่ได้รับการพัฒนา"))</f>
        <v>ได้รับการพัฒนาแล้ว</v>
      </c>
    </row>
    <row r="173" spans="1:4">
      <c r="A173" s="117">
        <v>169</v>
      </c>
      <c r="B173" s="144" t="s">
        <v>153</v>
      </c>
      <c r="C173" s="144" t="s">
        <v>146</v>
      </c>
      <c r="D173" s="138" t="str">
        <f>IF(COUNTIF(เก็บข้อมูลHRD!$B$7:$B$1946,B173),"ได้รับการพัฒนาแล้ว",IF(B173="","ป้อนรายชื่อบุคลากรเพิ่ม(ถ้ามี)","ยังไม่ได้รับการพัฒนา"))</f>
        <v>ได้รับการพัฒนาแล้ว</v>
      </c>
    </row>
    <row r="174" spans="1:4">
      <c r="A174" s="117">
        <v>170</v>
      </c>
      <c r="B174" s="145" t="s">
        <v>233</v>
      </c>
      <c r="C174" s="144" t="s">
        <v>171</v>
      </c>
      <c r="D174" s="138" t="str">
        <f>IF(COUNTIF(เก็บข้อมูลHRD!$B$7:$B$1946,B174),"ได้รับการพัฒนาแล้ว",IF(B174="","ป้อนรายชื่อบุคลากรเพิ่ม(ถ้ามี)","ยังไม่ได้รับการพัฒนา"))</f>
        <v>ได้รับการพัฒนาแล้ว</v>
      </c>
    </row>
    <row r="175" spans="1:4">
      <c r="A175" s="117">
        <v>171</v>
      </c>
      <c r="B175" s="145" t="s">
        <v>295</v>
      </c>
      <c r="C175" s="144" t="s">
        <v>241</v>
      </c>
      <c r="D175" s="138" t="str">
        <f>IF(COUNTIF(เก็บข้อมูลHRD!$B$7:$B$1946,B175),"ได้รับการพัฒนาแล้ว",IF(B175="","ป้อนรายชื่อบุคลากรเพิ่ม(ถ้ามี)","ยังไม่ได้รับการพัฒนา"))</f>
        <v>ได้รับการพัฒนาแล้ว</v>
      </c>
    </row>
    <row r="176" spans="1:4">
      <c r="A176" s="117">
        <v>172</v>
      </c>
      <c r="B176" s="143" t="s">
        <v>228</v>
      </c>
      <c r="C176" s="142" t="s">
        <v>155</v>
      </c>
      <c r="D176" s="138" t="str">
        <f>IF(COUNTIF(เก็บข้อมูลHRD!$B$7:$B$1946,B176),"ได้รับการพัฒนาแล้ว",IF(B176="","ป้อนรายชื่อบุคลากรเพิ่ม(ถ้ามี)","ยังไม่ได้รับการพัฒนา"))</f>
        <v>ได้รับการพัฒนาแล้ว</v>
      </c>
    </row>
    <row r="177" spans="1:4">
      <c r="A177" s="117">
        <v>173</v>
      </c>
      <c r="B177" s="143" t="s">
        <v>159</v>
      </c>
      <c r="C177" s="142" t="s">
        <v>155</v>
      </c>
      <c r="D177" s="138" t="str">
        <f>IF(COUNTIF(เก็บข้อมูลHRD!$B$7:$B$1946,B177),"ได้รับการพัฒนาแล้ว",IF(B177="","ป้อนรายชื่อบุคลากรเพิ่ม(ถ้ามี)","ยังไม่ได้รับการพัฒนา"))</f>
        <v>ได้รับการพัฒนาแล้ว</v>
      </c>
    </row>
    <row r="178" spans="1:4">
      <c r="A178" s="117">
        <v>174</v>
      </c>
      <c r="B178" s="143" t="s">
        <v>296</v>
      </c>
      <c r="C178" s="142" t="s">
        <v>174</v>
      </c>
      <c r="D178" s="138" t="str">
        <f>IF(COUNTIF(เก็บข้อมูลHRD!$B$7:$B$1946,B178),"ได้รับการพัฒนาแล้ว",IF(B178="","ป้อนรายชื่อบุคลากรเพิ่ม(ถ้ามี)","ยังไม่ได้รับการพัฒนา"))</f>
        <v>ได้รับการพัฒนาแล้ว</v>
      </c>
    </row>
    <row r="179" spans="1:4">
      <c r="A179" s="117">
        <v>175</v>
      </c>
      <c r="B179" s="142" t="s">
        <v>229</v>
      </c>
      <c r="C179" s="142" t="s">
        <v>174</v>
      </c>
      <c r="D179" s="138" t="str">
        <f>IF(COUNTIF(เก็บข้อมูลHRD!$B$7:$B$1946,B179),"ได้รับการพัฒนาแล้ว",IF(B179="","ป้อนรายชื่อบุคลากรเพิ่ม(ถ้ามี)","ยังไม่ได้รับการพัฒนา"))</f>
        <v>ได้รับการพัฒนาแล้ว</v>
      </c>
    </row>
    <row r="180" spans="1:4">
      <c r="A180" s="117">
        <v>176</v>
      </c>
      <c r="B180" s="143" t="s">
        <v>227</v>
      </c>
      <c r="C180" s="142" t="s">
        <v>174</v>
      </c>
      <c r="D180" s="138" t="str">
        <f>IF(COUNTIF(เก็บข้อมูลHRD!$B$7:$B$1946,B180),"ได้รับการพัฒนาแล้ว",IF(B180="","ป้อนรายชื่อบุคลากรเพิ่ม(ถ้ามี)","ยังไม่ได้รับการพัฒนา"))</f>
        <v>ได้รับการพัฒนาแล้ว</v>
      </c>
    </row>
    <row r="181" spans="1:4">
      <c r="A181" s="117">
        <v>177</v>
      </c>
      <c r="B181" s="143" t="s">
        <v>234</v>
      </c>
      <c r="C181" s="142" t="s">
        <v>174</v>
      </c>
      <c r="D181" s="138" t="str">
        <f>IF(COUNTIF(เก็บข้อมูลHRD!$B$7:$B$1946,B181),"ได้รับการพัฒนาแล้ว",IF(B181="","ป้อนรายชื่อบุคลากรเพิ่ม(ถ้ามี)","ยังไม่ได้รับการพัฒนา"))</f>
        <v>ได้รับการพัฒนาแล้ว</v>
      </c>
    </row>
    <row r="182" spans="1:4">
      <c r="A182" s="117">
        <v>178</v>
      </c>
      <c r="B182" s="142" t="s">
        <v>235</v>
      </c>
      <c r="C182" s="142" t="s">
        <v>177</v>
      </c>
      <c r="D182" s="138" t="str">
        <f>IF(COUNTIF(เก็บข้อมูลHRD!$B$7:$B$1946,B182),"ได้รับการพัฒนาแล้ว",IF(B182="","ป้อนรายชื่อบุคลากรเพิ่ม(ถ้ามี)","ยังไม่ได้รับการพัฒนา"))</f>
        <v>ได้รับการพัฒนาแล้ว</v>
      </c>
    </row>
    <row r="183" spans="1:4">
      <c r="A183" s="117">
        <v>179</v>
      </c>
      <c r="B183" s="143" t="s">
        <v>236</v>
      </c>
      <c r="C183" s="142" t="s">
        <v>177</v>
      </c>
      <c r="D183" s="138" t="str">
        <f>IF(COUNTIF(เก็บข้อมูลHRD!$B$7:$B$1946,B183),"ได้รับการพัฒนาแล้ว",IF(B183="","ป้อนรายชื่อบุคลากรเพิ่ม(ถ้ามี)","ยังไม่ได้รับการพัฒนา"))</f>
        <v>ได้รับการพัฒนาแล้ว</v>
      </c>
    </row>
    <row r="184" spans="1:4">
      <c r="A184" s="117">
        <v>180</v>
      </c>
      <c r="B184" s="143" t="s">
        <v>237</v>
      </c>
      <c r="C184" s="142" t="s">
        <v>185</v>
      </c>
      <c r="D184" s="138" t="str">
        <f>IF(COUNTIF(เก็บข้อมูลHRD!$B$7:$B$1946,B184),"ได้รับการพัฒนาแล้ว",IF(B184="","ป้อนรายชื่อบุคลากรเพิ่ม(ถ้ามี)","ยังไม่ได้รับการพัฒนา"))</f>
        <v>ได้รับการพัฒนาแล้ว</v>
      </c>
    </row>
    <row r="185" spans="1:4">
      <c r="A185" s="117">
        <v>181</v>
      </c>
      <c r="B185" s="259" t="s">
        <v>297</v>
      </c>
      <c r="C185" s="260" t="s">
        <v>231</v>
      </c>
      <c r="D185" s="138" t="str">
        <f>IF(COUNTIF(เก็บข้อมูลHRD!$B$7:$B$1946,B185),"ได้รับการพัฒนาแล้ว",IF(B185="","ป้อนรายชื่อบุคลากรเพิ่ม(ถ้ามี)","ยังไม่ได้รับการพัฒนา"))</f>
        <v>ได้รับการพัฒนาแล้ว</v>
      </c>
    </row>
    <row r="186" spans="1:4">
      <c r="A186" s="117">
        <v>182</v>
      </c>
      <c r="B186" s="143" t="s">
        <v>238</v>
      </c>
      <c r="C186" s="142" t="s">
        <v>146</v>
      </c>
      <c r="D186" s="138" t="str">
        <f>IF(COUNTIF(เก็บข้อมูลHRD!$B$7:$B$1946,B186),"ได้รับการพัฒนาแล้ว",IF(B186="","ป้อนรายชื่อบุคลากรเพิ่ม(ถ้ามี)","ยังไม่ได้รับการพัฒนา"))</f>
        <v>ได้รับการพัฒนาแล้ว</v>
      </c>
    </row>
    <row r="187" spans="1:4">
      <c r="A187" s="117">
        <v>183</v>
      </c>
      <c r="B187" s="144" t="s">
        <v>152</v>
      </c>
      <c r="C187" s="144" t="s">
        <v>146</v>
      </c>
      <c r="D187" s="138" t="str">
        <f>IF(COUNTIF(เก็บข้อมูลHRD!$B$7:$B$1946,B187),"ได้รับการพัฒนาแล้ว",IF(B187="","ป้อนรายชื่อบุคลากรเพิ่ม(ถ้ามี)","ยังไม่ได้รับการพัฒนา"))</f>
        <v>ได้รับการพัฒนาแล้ว</v>
      </c>
    </row>
    <row r="188" spans="1:4">
      <c r="A188" s="117">
        <v>184</v>
      </c>
      <c r="B188" s="143" t="s">
        <v>239</v>
      </c>
      <c r="C188" s="142" t="s">
        <v>150</v>
      </c>
      <c r="D188" s="138" t="str">
        <f>IF(COUNTIF(เก็บข้อมูลHRD!$B$7:$B$1946,B188),"ได้รับการพัฒนาแล้ว",IF(B188="","ป้อนรายชื่อบุคลากรเพิ่ม(ถ้ามี)","ยังไม่ได้รับการพัฒนา"))</f>
        <v>ได้รับการพัฒนาแล้ว</v>
      </c>
    </row>
    <row r="189" spans="1:4">
      <c r="A189" s="117">
        <v>185</v>
      </c>
      <c r="B189" s="143" t="s">
        <v>242</v>
      </c>
      <c r="C189" s="142" t="s">
        <v>150</v>
      </c>
      <c r="D189" s="138" t="str">
        <f>IF(COUNTIF(เก็บข้อมูลHRD!$B$7:$B$1946,B189),"ได้รับการพัฒนาแล้ว",IF(B189="","ป้อนรายชื่อบุคลากรเพิ่ม(ถ้ามี)","ยังไม่ได้รับการพัฒนา"))</f>
        <v>ได้รับการพัฒนาแล้ว</v>
      </c>
    </row>
    <row r="190" spans="1:4">
      <c r="A190" s="117">
        <v>186</v>
      </c>
      <c r="B190" s="145" t="s">
        <v>240</v>
      </c>
      <c r="C190" s="144" t="s">
        <v>241</v>
      </c>
      <c r="D190" s="138" t="str">
        <f>IF(COUNTIF(เก็บข้อมูลHRD!$B$7:$B$1946,B190),"ได้รับการพัฒนาแล้ว",IF(B190="","ป้อนรายชื่อบุคลากรเพิ่ม(ถ้ามี)","ยังไม่ได้รับการพัฒนา"))</f>
        <v>ได้รับการพัฒนาแล้ว</v>
      </c>
    </row>
    <row r="191" spans="1:4">
      <c r="A191" s="117">
        <v>187</v>
      </c>
      <c r="B191" s="144" t="s">
        <v>252</v>
      </c>
      <c r="C191" s="144" t="s">
        <v>241</v>
      </c>
      <c r="D191" s="138" t="str">
        <f>IF(COUNTIF(เก็บข้อมูลHRD!$B$7:$B$1946,B191),"ได้รับการพัฒนาแล้ว",IF(B191="","ป้อนรายชื่อบุคลากรเพิ่ม(ถ้ามี)","ยังไม่ได้รับการพัฒนา"))</f>
        <v>ได้รับการพัฒนาแล้ว</v>
      </c>
    </row>
    <row r="192" spans="1:4">
      <c r="A192" s="117">
        <v>188</v>
      </c>
      <c r="B192" s="136" t="s">
        <v>243</v>
      </c>
      <c r="C192" s="137" t="s">
        <v>150</v>
      </c>
      <c r="D192" s="138" t="str">
        <f>IF(COUNTIF(เก็บข้อมูลHRD!$B$7:$B$1946,B192),"ได้รับการพัฒนาแล้ว",IF(B192="","ป้อนรายชื่อบุคลากรเพิ่ม(ถ้ามี)","ยังไม่ได้รับการพัฒนา"))</f>
        <v>ได้รับการพัฒนาแล้ว</v>
      </c>
    </row>
    <row r="193" spans="1:4">
      <c r="A193" s="117">
        <v>189</v>
      </c>
      <c r="B193" s="136" t="s">
        <v>263</v>
      </c>
      <c r="C193" s="137" t="s">
        <v>174</v>
      </c>
      <c r="D193" s="138" t="str">
        <f>IF(COUNTIF(เก็บข้อมูลHRD!$B$7:$B$1946,B193),"ได้รับการพัฒนาแล้ว",IF(B193="","ป้อนรายชื่อบุคลากรเพิ่ม(ถ้ามี)","ยังไม่ได้รับการพัฒนา"))</f>
        <v>ได้รับการพัฒนาแล้ว</v>
      </c>
    </row>
    <row r="194" spans="1:4">
      <c r="A194" s="117">
        <v>190</v>
      </c>
      <c r="B194" s="256" t="s">
        <v>298</v>
      </c>
      <c r="C194" s="256" t="s">
        <v>155</v>
      </c>
      <c r="D194" s="138" t="str">
        <f>IF(COUNTIF(เก็บข้อมูลHRD!$B$7:$B$1946,B194),"ได้รับการพัฒนาแล้ว",IF(B194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เก็บข้อมูลHRD</vt:lpstr>
      <vt:lpstr>สรุปผลHRD</vt:lpstr>
      <vt:lpstr>ตรวจสอบชื่อผู้ยังไม่ได้รับพัฒนา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LIMs-058</cp:lastModifiedBy>
  <cp:lastPrinted>2023-09-05T04:23:27Z</cp:lastPrinted>
  <dcterms:created xsi:type="dcterms:W3CDTF">2019-10-21T02:57:05Z</dcterms:created>
  <dcterms:modified xsi:type="dcterms:W3CDTF">2023-09-13T09:58:36Z</dcterms:modified>
</cp:coreProperties>
</file>